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drawings/vmlDrawing7.vml" ContentType="application/vnd.openxmlformats-officedocument.vmlDrawing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-160" yWindow="460" windowWidth="22940" windowHeight="17540" firstSheet="1" activeTab="6"/>
  </bookViews>
  <sheets>
    <sheet name="AT&amp;T Income Statement" sheetId="1" r:id="rId1"/>
    <sheet name="AT&amp;T Balance Sheet" sheetId="2" r:id="rId2"/>
    <sheet name="Verizon Income Statement" sheetId="3" r:id="rId3"/>
    <sheet name="Verizon Balance Sheet" sheetId="4" r:id="rId4"/>
    <sheet name="FIRM VALUATION" sheetId="5" r:id="rId5"/>
    <sheet name="Profitability Ratio" sheetId="6" r:id="rId6"/>
    <sheet name="Productivity Ratio" sheetId="7" r:id="rId7"/>
    <sheet name="Liquidity and Solvency" sheetId="8" r:id="rId8"/>
  </sheets>
</workbook>
</file>

<file path=xl/comments2.xml><?xml version="1.0" encoding="utf-8"?>
<comments xmlns="http://schemas.openxmlformats.org/spreadsheetml/2006/main">
  <authors>
    <author>tc={23A893FE-9C32-9D4D-9CF1-71C0E26E3198}</author>
  </authors>
  <commentList>
    <comment ref="B27" authorId="0">
      <text>
        <r>
          <rPr>
            <sz val="11"/>
            <color indexed="81"/>
            <rFont val="Calibri"/>
          </rPr>
          <t xml:space="preserve">[Threaded comment]</t>
        </r>
        <r>
          <rPr>
            <sz val="11"/>
            <color indexed="81"/>
            <rFont val="Calibri"/>
          </rPr>
          <t xml:space="preserve">
Your version of Excel allows you to read this threaded comment; however, any edits to it will get removed if the file is opened in a newer version of Excel. Learn more: https://go.microsoft.com/fwlink/?linkid=870924
Comment:
    Nonoperating asset?
</t>
        </r>
      </text>
    </comment>
  </commentList>
</comments>
</file>

<file path=xl/comments7.xml><?xml version="1.0" encoding="utf-8"?>
<comments xmlns="http://schemas.openxmlformats.org/spreadsheetml/2006/main">
  <authors>
    <author>Nicole Baltazar</author>
  </authors>
  <commentList>
    <comment ref="B14" authorId="0">
      <text>
        <r>
          <rPr>
            <b/>
            <sz val="10"/>
            <rFont val="Tahoma"/>
            <family val="2"/>
          </rPr>
          <t xml:space="preserve">Nicole Baltazar:</t>
        </r>
        <r>
          <rPr>
            <sz val="10"/>
            <rFont val="Tahoma"/>
            <family val="2"/>
          </rPr>
          <t xml:space="preserve">
</t>
        </r>
        <r>
          <rPr>
            <sz val="10"/>
            <rFont val="Tahoma"/>
            <family val="2"/>
          </rPr>
          <t xml:space="preserve">Non-current inventory. Already noted in the analysis. Typically no inventory bc it's mainly focused on opreations. </t>
        </r>
      </text>
    </comment>
  </commentList>
</comments>
</file>

<file path=xl/sharedStrings.xml><?xml version="1.0" encoding="utf-8"?>
<sst xmlns="http://schemas.openxmlformats.org/spreadsheetml/2006/main" uniqueCount="255" count="255">
  <si>
    <t>Created by EDGAR Online, Inc.</t>
  </si>
  <si>
    <t/>
  </si>
  <si>
    <t>AT&amp;T INC.</t>
  </si>
  <si>
    <t>INCOME_STATEMENT</t>
  </si>
  <si>
    <t>Form Type: 10-K</t>
  </si>
  <si>
    <t>Period End: Dec 31, 2019</t>
  </si>
  <si>
    <t>Date Filed: Feb 20, 2020</t>
  </si>
  <si>
    <t>Table Of Contents</t>
  </si>
  <si>
    <t>AT&amp;T Inc.</t>
  </si>
  <si>
    <t>Dollars in millions except per share amounts</t>
  </si>
  <si>
    <t>Consolidated Statements of Income</t>
  </si>
  <si>
    <t>Operating Revenues</t>
  </si>
  <si>
    <t>Service</t>
  </si>
  <si>
    <t>Equipment</t>
  </si>
  <si>
    <t>Total operating revenues</t>
  </si>
  <si>
    <t>Operating Expenses</t>
  </si>
  <si>
    <t>Cost of revenues</t>
  </si>
  <si>
    <t>Broadcast, programming and operations</t>
  </si>
  <si>
    <t>Other cost of revenues (exclusive of depreciation</t>
  </si>
  <si>
    <t>and amortization shown separately below)</t>
  </si>
  <si>
    <t>Selling, general and administrative</t>
  </si>
  <si>
    <t>Asset abandonments and impairments</t>
  </si>
  <si>
    <t>Depreciation and amortization</t>
  </si>
  <si>
    <t>Total operating expenses</t>
  </si>
  <si>
    <t>Operating Income</t>
  </si>
  <si>
    <t>Other Income (Expense)</t>
  </si>
  <si>
    <t>Interest expense</t>
  </si>
  <si>
    <t>Equity in net income (loss) of affiliates</t>
  </si>
  <si>
    <t>Other income (expense) - net</t>
  </si>
  <si>
    <t>Total other income (expense)</t>
  </si>
  <si>
    <t>Income Before Income Taxes</t>
  </si>
  <si>
    <t>Income tax (benefit) expense</t>
  </si>
  <si>
    <t>Net Income</t>
  </si>
  <si>
    <t>Less: Net Income Attributable to Noncontrolling</t>
  </si>
  <si>
    <t>Interest</t>
  </si>
  <si>
    <t>Net Income Attributable to AT&amp;T</t>
  </si>
  <si>
    <t>Less: Preferred Stock Dividends</t>
  </si>
  <si>
    <t>Net Income Attributable to Common Stock</t>
  </si>
  <si>
    <t>Basic Earnings Per Share Attributable to Common</t>
  </si>
  <si>
    <t>Stock</t>
  </si>
  <si>
    <t>Diluted Earnings Per Share Attributable to Common</t>
  </si>
  <si>
    <t>BALANCE_SHEET</t>
  </si>
  <si>
    <t>Consolidated Balance Sheets</t>
  </si>
  <si>
    <t>December 31,</t>
  </si>
  <si>
    <t>Assets</t>
  </si>
  <si>
    <t>Current Assets</t>
  </si>
  <si>
    <t>Cash and cash equivalents</t>
  </si>
  <si>
    <t>Accounts receivable - net of allowances for doubtful</t>
  </si>
  <si>
    <t>accounts of $1,235 and $907</t>
  </si>
  <si>
    <t>Prepaid expenses</t>
  </si>
  <si>
    <t>Other current assets</t>
  </si>
  <si>
    <t>Total current assets</t>
  </si>
  <si>
    <t>Noncurrent inventories and theatrical film and television</t>
  </si>
  <si>
    <t>production costs</t>
  </si>
  <si>
    <t>Property, Plant and Equipment - Net</t>
  </si>
  <si>
    <t>Goodwill</t>
  </si>
  <si>
    <t>Licenses - Net</t>
  </si>
  <si>
    <t>Trademarks and Trade Names - Net</t>
  </si>
  <si>
    <t>Distribution Networks - Net</t>
  </si>
  <si>
    <t>Other Intangible Assets - Net</t>
  </si>
  <si>
    <t>Investments in and Advances to Equity Affiliates</t>
  </si>
  <si>
    <t>Operating lease right-of-use assets</t>
  </si>
  <si>
    <t>Other Assets</t>
  </si>
  <si>
    <t>Total Assets</t>
  </si>
  <si>
    <t>Liabilities and Stockholders' Equity</t>
  </si>
  <si>
    <t>Current Liabilities</t>
  </si>
  <si>
    <t>Debt maturing within one year</t>
  </si>
  <si>
    <t>Accounts payable and accrued liabilities</t>
  </si>
  <si>
    <t>Advanced billings and customer deposits</t>
  </si>
  <si>
    <t>Accrued taxes</t>
  </si>
  <si>
    <t>Dividends payable</t>
  </si>
  <si>
    <t>Total current liabilities</t>
  </si>
  <si>
    <t>Long-Term Debt</t>
  </si>
  <si>
    <t>Deferred Credits and Other Noncurrent Liabilities</t>
  </si>
  <si>
    <t>Deferred income taxes</t>
  </si>
  <si>
    <t>Postemployment benefit obligation</t>
  </si>
  <si>
    <t>Operating lease liabilities</t>
  </si>
  <si>
    <t>Other noncurrent liabilities</t>
  </si>
  <si>
    <t>Total deferred credits and other noncurrent liabilities</t>
  </si>
  <si>
    <t>Stockholders' Equity</t>
  </si>
  <si>
    <t>Preferred stock ($1 par value, 5% cumulative, 10,000,000</t>
  </si>
  <si>
    <t>authorized, 48,000 shares issued</t>
  </si>
  <si>
    <t>and outstanding at December 31, 2019 and 0 issued and</t>
  </si>
  <si>
    <t>outstanding at December 31, 2018)</t>
  </si>
  <si>
    <t>Common stock ($1 par value, 14,000,000,000 authorized at</t>
  </si>
  <si>
    <t>December 31, 2019 and</t>
  </si>
  <si>
    <t>December 31, 2018: issued 7,620,748,598 at December 31, 2019</t>
  </si>
  <si>
    <t>and at December 31, 2018)</t>
  </si>
  <si>
    <t>Additional paid-in capital</t>
  </si>
  <si>
    <t>Retained earnings</t>
  </si>
  <si>
    <t>Treasury stock (366,193,458 at December 31, 2019 and</t>
  </si>
  <si>
    <t>339,120,073 at December 31, 2018,</t>
  </si>
  <si>
    <t>at cost)</t>
  </si>
  <si>
    <t>Accumulated other comprehensive income</t>
  </si>
  <si>
    <t>Noncontrolling interest</t>
  </si>
  <si>
    <t>Total stockholders' equity</t>
  </si>
  <si>
    <t>Total Liabilities and Stockholders' Equity</t>
  </si>
  <si>
    <t>Created by EDGAR Online, a division of Donnelley Financial Solutions</t>
  </si>
  <si>
    <t>VERIZON COMMUNICATIONS INC</t>
  </si>
  <si>
    <t>INCOME_STATEMENT2</t>
  </si>
  <si>
    <t>Date Filed: Feb 21, 2020</t>
  </si>
  <si>
    <t>Consolidated Statements of Income Verizon Communications Inc. and Subsidiaries</t>
  </si>
  <si>
    <t>(dollars in millions, except per share amounts)</t>
  </si>
  <si>
    <t>Years Ended December 31,</t>
  </si>
  <si>
    <t>Service revenues and other</t>
  </si>
  <si>
    <t>Wireless equipment revenues</t>
  </si>
  <si>
    <t>Total Operating Revenues</t>
  </si>
  <si>
    <t>Cost of services (exclusive of items shown</t>
  </si>
  <si>
    <t>below)</t>
  </si>
  <si>
    <t>Cost of wireless equipment</t>
  </si>
  <si>
    <t>Selling, general and administrative expense</t>
  </si>
  <si>
    <t>(including net gain/(loss) on sale of divested</t>
  </si>
  <si>
    <t>businesses of $(94), $0 and $1,774,</t>
  </si>
  <si>
    <t>respectively)</t>
  </si>
  <si>
    <t>Depreciation and amortization expense</t>
  </si>
  <si>
    <t>Media goodwill impairment</t>
  </si>
  <si>
    <t>Total Operating Expenses</t>
  </si>
  <si>
    <t>Equity in losses of unconsolidated businesses</t>
  </si>
  <si>
    <t>Other income (expense), net</t>
  </si>
  <si>
    <t>Income Before (Provision) Benefit For Income</t>
  </si>
  <si>
    <t>Taxes</t>
  </si>
  <si>
    <t>(Provision) benefit for income taxes</t>
  </si>
  <si>
    <t>Net income attributable to noncontrolling</t>
  </si>
  <si>
    <t>interests</t>
  </si>
  <si>
    <t>Net income attributable to Verizon</t>
  </si>
  <si>
    <t>Basic Earnings Per Common Share</t>
  </si>
  <si>
    <t>Weighted-average shares outstanding (in</t>
  </si>
  <si>
    <t>millions)</t>
  </si>
  <si>
    <t>Diluted Earnings Per Common Share</t>
  </si>
  <si>
    <t>BALANCE_SHEET2</t>
  </si>
  <si>
    <t>Consolidated Balance Sheets Verizon Communications Inc. and Subsidiaries</t>
  </si>
  <si>
    <t>At December 31,</t>
  </si>
  <si>
    <t>Current assets</t>
  </si>
  <si>
    <t>Short-term investments</t>
  </si>
  <si>
    <t>Accounts receivable, net of allowances of $733 and $765</t>
  </si>
  <si>
    <t>Inventories</t>
  </si>
  <si>
    <t>Assets Held for Sale</t>
  </si>
  <si>
    <t>Prepaid expenses and other</t>
  </si>
  <si>
    <t>Property, plant and equipment</t>
  </si>
  <si>
    <t>Less accumulated depreciation</t>
  </si>
  <si>
    <t>Property, plant and equipment, net</t>
  </si>
  <si>
    <t>Investments in unconsolidated businesses</t>
  </si>
  <si>
    <t>Wireless licenses</t>
  </si>
  <si>
    <t>Other intangible assets, net</t>
  </si>
  <si>
    <t>Other assets</t>
  </si>
  <si>
    <t>Total assets</t>
  </si>
  <si>
    <t>Liabilities and Equity</t>
  </si>
  <si>
    <t>Current liabilities</t>
  </si>
  <si>
    <t>Current operating lease liabilities</t>
  </si>
  <si>
    <t>Other current liabilities</t>
  </si>
  <si>
    <t>Long-term debt</t>
  </si>
  <si>
    <t>Employee benefit obligations</t>
  </si>
  <si>
    <t>Non-current operating lease liabilities</t>
  </si>
  <si>
    <t>Other liabilities</t>
  </si>
  <si>
    <t>Total long-term liabilities</t>
  </si>
  <si>
    <t>Equity</t>
  </si>
  <si>
    <t>Series preferred stock ($0.10 par value; 250,000,000 shares</t>
  </si>
  <si>
    <t>authorized; none issued)</t>
  </si>
  <si>
    <t>Common stock ($0.10 par value; 6,250,000,000 shares</t>
  </si>
  <si>
    <t>authorized in each period; 4,291,433,646 issued in each</t>
  </si>
  <si>
    <t>period)</t>
  </si>
  <si>
    <t>Additional paid in capital</t>
  </si>
  <si>
    <t>Common stock in treasury, at cost (155,605,527 and</t>
  </si>
  <si>
    <t>159,400,267 shares outstanding)</t>
  </si>
  <si>
    <t>Deferred compensation - employee stock ownership plans and</t>
  </si>
  <si>
    <t>other</t>
  </si>
  <si>
    <t>Noncontrolling interests</t>
  </si>
  <si>
    <t>Total equity</t>
  </si>
  <si>
    <t>Total liabilities and equity</t>
  </si>
  <si>
    <t>DuPont Analysis</t>
  </si>
  <si>
    <t>ROE = ROA * FL</t>
  </si>
  <si>
    <r>
      <rPr>
        <b/>
        <sz val="11"/>
        <color rgb="FF000000"/>
        <rFont val="Calibri"/>
      </rPr>
      <t xml:space="preserve">ROA </t>
    </r>
    <r>
      <rPr>
        <sz val="11"/>
        <color rgb="FF000000"/>
        <rFont val="Calibri"/>
      </rPr>
      <t>= Net Income/Avg Total Assets</t>
    </r>
  </si>
  <si>
    <r>
      <t xml:space="preserve">ROA measures company performance; how assets are being utilized to generate net income. </t>
    </r>
    <r>
      <rPr>
        <i/>
        <sz val="11"/>
        <color rgb="FF000000"/>
        <rFont val="Calibri"/>
      </rPr>
      <t xml:space="preserve">For every dollar of asset, how much income is generated? </t>
    </r>
    <r>
      <rPr>
        <sz val="11"/>
        <color rgb="FF000000"/>
        <rFont val="Calibri"/>
      </rPr>
      <t xml:space="preserve"> ROA focuses on utilizing assets to achieve desired profit; managers want to increase profits with the same level of increase in assets, and decrease assets w/o decreasing profits.</t>
    </r>
  </si>
  <si>
    <r>
      <rPr>
        <b/>
        <sz val="11"/>
        <color rgb="FF000000"/>
        <rFont val="Calibri"/>
      </rPr>
      <t>FL</t>
    </r>
    <r>
      <rPr>
        <sz val="11"/>
        <color rgb="FF000000"/>
        <rFont val="Calibri"/>
      </rPr>
      <t xml:space="preserve"> = Avg Total Assets/Avg Total Stockholder's Equity</t>
    </r>
  </si>
  <si>
    <t xml:space="preserve">FL measures how assets are financed using liabilities and SE. </t>
  </si>
  <si>
    <r>
      <rPr>
        <b/>
        <sz val="11"/>
        <color rgb="FF000000"/>
        <rFont val="Calibri"/>
      </rPr>
      <t>ROE</t>
    </r>
    <r>
      <rPr>
        <sz val="11"/>
        <color rgb="FF000000"/>
        <rFont val="Calibri"/>
      </rPr>
      <t xml:space="preserve"> = (Net Income/Sales)*(Sales/Avg Total Assets)*(Avg Total Assets/Avg SE)</t>
    </r>
  </si>
  <si>
    <t>ROE = Net Income/Avg Stockholder's Equity</t>
  </si>
  <si>
    <t xml:space="preserve">ROE measures accounting return to shareholders using net income and the book value of SE. </t>
  </si>
  <si>
    <t>*Amounts are gathered from income statement and balance sheet for YE Dec. 31, 2019.</t>
  </si>
  <si>
    <t>*FS are extracted from the 10-K report filed on Feb 2020</t>
  </si>
  <si>
    <t>AT&amp;T</t>
  </si>
  <si>
    <t>VERIZON</t>
  </si>
  <si>
    <t>Avg Total Assets</t>
  </si>
  <si>
    <t>Avg Stockholder's Equity</t>
  </si>
  <si>
    <t>ROA</t>
  </si>
  <si>
    <t>FL</t>
  </si>
  <si>
    <t>ROE</t>
  </si>
  <si>
    <r>
      <t>RNOA</t>
    </r>
    <r>
      <rPr>
        <sz val="11"/>
        <color rgb="FF000000"/>
        <rFont val="Calibri"/>
      </rPr>
      <t xml:space="preserve"> = NOPAT/NOA</t>
    </r>
    <r>
      <rPr>
        <b/>
        <sz val="11"/>
        <color rgb="FF000000"/>
        <rFont val="Calibri"/>
      </rPr>
      <t xml:space="preserve"> = NOPM*NOAT</t>
    </r>
  </si>
  <si>
    <t>=(NOPAT/Sales)*(Sales/Avg NOA)</t>
  </si>
  <si>
    <r>
      <t>NOPM</t>
    </r>
    <r>
      <rPr>
        <sz val="11"/>
        <color rgb="FF000000"/>
        <rFont val="Calibri"/>
      </rPr>
      <t xml:space="preserve"> = NOPAT/Sales</t>
    </r>
  </si>
  <si>
    <t>How much operating profit a company earns for each sales dollar. The higher the better.</t>
  </si>
  <si>
    <r>
      <t>NOAT</t>
    </r>
    <r>
      <rPr>
        <sz val="11"/>
        <color rgb="FF000000"/>
        <rFont val="Calibri"/>
      </rPr>
      <t xml:space="preserve"> = Sales/Avg NOA</t>
    </r>
  </si>
  <si>
    <r>
      <t xml:space="preserve">Measures the company's productivity of net operating assets. </t>
    </r>
    <r>
      <rPr>
        <i/>
        <sz val="11"/>
        <color rgb="FF000000"/>
        <rFont val="Calibri"/>
      </rPr>
      <t>For each dollar of net operating assets, the company realizes x in sales.</t>
    </r>
    <r>
      <rPr>
        <sz val="11"/>
        <color rgb="FF000000"/>
        <rFont val="Calibri"/>
      </rPr>
      <t xml:space="preserve"> The higher the better</t>
    </r>
  </si>
  <si>
    <r>
      <t>NOPAT</t>
    </r>
    <r>
      <rPr>
        <sz val="11"/>
        <color rgb="FF000000"/>
        <rFont val="Calibri"/>
      </rPr>
      <t xml:space="preserve"> = NOPBT - Tax on operating profit</t>
    </r>
  </si>
  <si>
    <r>
      <t xml:space="preserve">Tax on operating profit = </t>
    </r>
    <r>
      <rPr>
        <sz val="11"/>
        <color rgb="FF000000"/>
        <rFont val="Calibri"/>
      </rPr>
      <t>Tax Expense + (Pretax net nonoperating expense * statutory rate)</t>
    </r>
  </si>
  <si>
    <r>
      <t xml:space="preserve">Tax shield </t>
    </r>
    <r>
      <rPr>
        <sz val="11"/>
        <color rgb="FF000000"/>
        <rFont val="Calibri"/>
      </rPr>
      <t>= (pretax net nonoperating expense * statutory rate) taxes that a company saves by having tax-deductible nonoperating expense; a negative tax shield means that the company is paying more tax than it would've paid if not for the additional nonoperating income</t>
    </r>
  </si>
  <si>
    <r>
      <t>NOPAT</t>
    </r>
    <r>
      <rPr>
        <sz val="11"/>
        <color rgb="FF000000"/>
        <rFont val="Calibri"/>
      </rPr>
      <t xml:space="preserve"> measures the return on the company's main operations</t>
    </r>
  </si>
  <si>
    <r>
      <rPr>
        <b/>
        <sz val="11"/>
        <color rgb="FF000000"/>
        <rFont val="Calibri"/>
      </rPr>
      <t>RNOA</t>
    </r>
    <r>
      <rPr>
        <sz val="11"/>
        <color rgb="FF000000"/>
        <rFont val="Calibri"/>
      </rPr>
      <t xml:space="preserve"> measures the revenue generated from net operating assets; the higher the better</t>
    </r>
  </si>
  <si>
    <t>Verizon</t>
  </si>
  <si>
    <t>Operating Assets</t>
  </si>
  <si>
    <t>Operating Liabilities</t>
  </si>
  <si>
    <t>NOA</t>
  </si>
  <si>
    <t>Average NOA</t>
  </si>
  <si>
    <t>Statutory Tax Rate</t>
  </si>
  <si>
    <t>NOPBT</t>
  </si>
  <si>
    <t>Nonoperating items before tax</t>
  </si>
  <si>
    <t>Less Tax Shield at 19%</t>
  </si>
  <si>
    <t>Net nonoperating expense (NNE)</t>
  </si>
  <si>
    <t>NOPAT Calculation</t>
  </si>
  <si>
    <t>Income taxes</t>
  </si>
  <si>
    <t>PLUS tax shield</t>
  </si>
  <si>
    <t>=tax on operating profit</t>
  </si>
  <si>
    <t>LESS tax on operating profit</t>
  </si>
  <si>
    <t>NOPAT</t>
  </si>
  <si>
    <t>RNOA</t>
  </si>
  <si>
    <t>NOPM</t>
  </si>
  <si>
    <t>NOAT</t>
  </si>
  <si>
    <t>Accounts Receivable Turnover</t>
  </si>
  <si>
    <t>Sales / Average Accounts Receivable</t>
  </si>
  <si>
    <t>Inventory Turnover</t>
  </si>
  <si>
    <t>Inventory not Identified</t>
  </si>
  <si>
    <t>COGS / Average Inventories</t>
  </si>
  <si>
    <t>Accounts Payable Turnover</t>
  </si>
  <si>
    <t>COGS / Average Accounts Payable</t>
  </si>
  <si>
    <t>Cash Conversion Cycle (DSO + DIO - DPO):</t>
  </si>
  <si>
    <t>Days Sales Outstanding (365/AR Turnover)</t>
  </si>
  <si>
    <t>Days Inventory Outstanding (365/Inventory Turnover)</t>
  </si>
  <si>
    <t>Days Payables outstanding (365/AP Turnover)</t>
  </si>
  <si>
    <t>CCC not including inventory</t>
  </si>
  <si>
    <t>PPE Turnover</t>
  </si>
  <si>
    <t>Sales / Average PPE Assets</t>
  </si>
  <si>
    <t>Liquidity Ratios</t>
  </si>
  <si>
    <t>AT&amp;T 2019</t>
  </si>
  <si>
    <t>Verizon 2019</t>
  </si>
  <si>
    <t>Current Ratio</t>
  </si>
  <si>
    <t>current assets/current liabilities</t>
  </si>
  <si>
    <t>Quick Ratio</t>
  </si>
  <si>
    <t>(cash+marketable securities+accounts receivable)/current liabilities</t>
  </si>
  <si>
    <t>Solvency Ratio</t>
  </si>
  <si>
    <t>Liabilities-to-Equity Ratio</t>
  </si>
  <si>
    <t>total liabilities/stockholder's equity</t>
  </si>
  <si>
    <t>Total Debt-to-Equity Ratio</t>
  </si>
  <si>
    <t>(long-term debt including current portion+short term debt)/stockholder's equity</t>
  </si>
  <si>
    <t>What is your assessment of the liquidity and solvency of your company in recent years? Comment on any observed trends.  </t>
  </si>
  <si>
    <t>How do your company’s business environment and business strategy affect the liquidity and solvency ratios? </t>
  </si>
  <si>
    <t>Compare your firm’s liquidity and solvency with those of the competitor. What factors contribute to the differences in liquidity and solvency between your company and its competitor? </t>
  </si>
  <si>
    <t>TOTAL LIABILITIES</t>
  </si>
  <si>
    <t>Coverage ratio</t>
  </si>
  <si>
    <t>Current ratio</t>
  </si>
  <si>
    <t xml:space="preserve"> (current assets/current liabilities)</t>
  </si>
  <si>
    <t xml:space="preserve"> current ratio=(current assets/current liabilities)</t>
  </si>
  <si>
    <t>solvency ratio=(total debt/total assets)</t>
  </si>
  <si>
    <t>Coverage ratio</t>
  </si>
  <si>
    <t>Current ratio=(current assets/current liabilities)</t>
  </si>
  <si>
    <t>Solvency ratio=(total debts/total assets)</t>
  </si>
</sst>
</file>

<file path=xl/styles.xml><?xml version="1.0" encoding="utf-8"?>
<styleSheet xmlns="http://schemas.openxmlformats.org/spreadsheetml/2006/main">
  <numFmts count="13">
    <numFmt numFmtId="0" formatCode="General"/>
    <numFmt numFmtId="164" formatCode="_(&quot;$&quot;* #,##0_);_(&quot;$&quot;* \(#,##0\);_(&quot;$&quot;* &quot;-&quot;_);_(@_)"/>
    <numFmt numFmtId="37" formatCode="#,##0_);!(#,##0!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* #,##0_);_(* \(#,##0\);_(* &quot;-&quot;?_);_(@_)"/>
    <numFmt numFmtId="168" formatCode="_(* #,##0_);_(* \(#,##0\);_(* &quot;-&quot;??_);_(@_)"/>
    <numFmt numFmtId="169" formatCode="0.0%"/>
    <numFmt numFmtId="2" formatCode="0.00"/>
    <numFmt numFmtId="9" formatCode="0%"/>
    <numFmt numFmtId="10" formatCode="0.00%"/>
    <numFmt numFmtId="170" formatCode="#,##0.000_);\(#,##0.000\)"/>
    <numFmt numFmtId="171" formatCode="#,##0.0000_);\(#,##0.0000\)"/>
  </numFmts>
  <fonts>
    <font>
      <name val="Calibri"/>
      <sz val="11"/>
    </font>
    <font>
      <name val="Arial"/>
      <sz val="10"/>
    </font>
    <font>
      <name val="Arial"/>
      <b/>
      <sz val="10"/>
    </font>
    <font>
      <name val="Arial"/>
      <u/>
      <sz val="10"/>
      <color indexed="12"/>
    </font>
    <font>
      <name val="Arial"/>
      <sz val="10"/>
      <color rgb="FFFF0000"/>
    </font>
    <font>
      <name val="Calibri"/>
      <sz val="11"/>
      <color rgb="FF000000"/>
    </font>
    <font>
      <name val="Calibri"/>
      <b/>
      <sz val="11"/>
      <color rgb="FF000000"/>
    </font>
    <font>
      <name val="Calibri"/>
      <sz val="11"/>
      <color rgb="FFFF0000"/>
    </font>
    <font>
      <name val="Calibri"/>
      <b/>
      <i/>
      <sz val="11"/>
      <color rgb="FF000000"/>
    </font>
    <font>
      <name val="Calibri"/>
      <i/>
      <sz val="11"/>
      <color rgb="FF000000"/>
    </font>
    <font>
      <name val="Calibri"/>
      <b/>
      <sz val="11"/>
      <color rgb="FF65FF65"/>
    </font>
    <font>
      <name val="Calibri"/>
      <sz val="11"/>
      <color rgb="FF65FF65"/>
    </font>
    <font>
      <name val="Calibri"/>
      <b/>
      <u/>
      <sz val="11"/>
      <color rgb="FF000000"/>
    </font>
    <font>
      <name val="Times New Roman"/>
      <sz val="12"/>
      <color rgb="FF000000"/>
    </font>
    <font>
      <name val="Times New Roman"/>
      <sz val="12"/>
    </font>
    <font>
      <name val="Calibri"/>
      <sz val="11"/>
      <color rgb="FF000000"/>
    </font>
  </fonts>
  <fills count="5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bottom"/>
      <protection locked="0" hidden="0"/>
    </xf>
    <xf numFmtId="165" fontId="15" fillId="0" borderId="0">
      <alignment vertical="bottom"/>
      <protection locked="0" hidden="0"/>
    </xf>
    <xf numFmtId="9" fontId="15" fillId="0" borderId="0">
      <alignment vertical="bottom"/>
      <protection locked="0" hidden="0"/>
    </xf>
  </cellStyleXfs>
  <cellXfs count="104">
    <xf numFmtId="0" fontId="0" fillId="0" borderId="0" xfId="0">
      <alignment vertical="center"/>
    </xf>
    <xf numFmtId="0" fontId="1" fillId="0" borderId="0" xfId="1" applyAlignment="1">
      <alignment vertical="top"/>
    </xf>
    <xf numFmtId="0" fontId="2" fillId="0" borderId="0" xfId="1" applyFont="1" applyAlignment="1">
      <alignment horizontal="left" vertical="top"/>
    </xf>
    <xf numFmtId="0" fontId="1" fillId="0" borderId="0" xfId="1" applyAlignment="1">
      <alignment vertical="top"/>
    </xf>
    <xf numFmtId="0" fontId="3" fillId="0" borderId="0" xfId="1" applyFont="1" applyAlignment="1">
      <alignment vertical="top"/>
    </xf>
    <xf numFmtId="0" fontId="1" fillId="0" borderId="0" xfId="1" applyAlignment="1">
      <alignment vertical="top"/>
    </xf>
    <xf numFmtId="0" fontId="1" fillId="0" borderId="0" xfId="1" applyFont="1" applyAlignment="1">
      <alignment vertical="top"/>
    </xf>
    <xf numFmtId="164" fontId="1" fillId="0" borderId="0" xfId="1" applyNumberFormat="1" applyAlignment="1">
      <alignment vertical="top"/>
    </xf>
    <xf numFmtId="164" fontId="1" fillId="0" borderId="0" xfId="1" applyNumberFormat="1" applyFont="1" applyAlignment="1">
      <alignment vertical="top"/>
    </xf>
    <xf numFmtId="37" fontId="1" fillId="0" borderId="0" xfId="1" applyNumberFormat="1" applyAlignment="1">
      <alignment vertical="top"/>
    </xf>
    <xf numFmtId="37" fontId="1" fillId="0" borderId="0" xfId="1" applyNumberFormat="1" applyFont="1" applyAlignment="1">
      <alignment vertical="top"/>
    </xf>
    <xf numFmtId="165" fontId="1" fillId="0" borderId="0" xfId="1" applyNumberFormat="1" applyAlignment="1">
      <alignment vertical="top"/>
    </xf>
    <xf numFmtId="166" fontId="1" fillId="0" borderId="0" xfId="1" applyNumberFormat="1" applyAlignment="1">
      <alignment vertical="top"/>
    </xf>
    <xf numFmtId="166" fontId="1" fillId="0" borderId="0" xfId="1" applyNumberFormat="1" applyFont="1" applyAlignment="1">
      <alignment vertical="top"/>
    </xf>
    <xf numFmtId="0" fontId="4" fillId="0" borderId="0" xfId="1" applyFont="1" applyAlignment="1">
      <alignment vertical="top"/>
    </xf>
    <xf numFmtId="164" fontId="4" fillId="0" borderId="0" xfId="1" applyNumberFormat="1" applyFont="1" applyAlignment="1">
      <alignment vertical="top"/>
    </xf>
    <xf numFmtId="37" fontId="4" fillId="0" borderId="0" xfId="1" applyNumberFormat="1" applyFont="1" applyAlignment="1">
      <alignment vertical="top"/>
    </xf>
    <xf numFmtId="165" fontId="1" fillId="0" borderId="0" xfId="1" applyNumberFormat="1" applyFont="1" applyAlignment="1">
      <alignment vertical="top"/>
    </xf>
    <xf numFmtId="0" fontId="1" fillId="0" borderId="0" xfId="1" applyAlignment="1">
      <alignment vertical="top"/>
    </xf>
    <xf numFmtId="0" fontId="1" fillId="0" borderId="0" xfId="1" applyAlignment="1">
      <alignment horizontal="center" vertical="top" shrinkToFit="1"/>
    </xf>
    <xf numFmtId="0" fontId="1" fillId="0" borderId="0" xfId="1" applyAlignment="1">
      <alignment vertical="top"/>
    </xf>
    <xf numFmtId="0" fontId="1" fillId="0" borderId="0" xfId="1" applyAlignment="1">
      <alignment vertical="top"/>
    </xf>
    <xf numFmtId="0" fontId="5" fillId="0" borderId="0" xfId="0" applyAlignment="1">
      <alignment vertical="bottom"/>
    </xf>
    <xf numFmtId="0" fontId="6" fillId="0" borderId="1" xfId="0" applyFont="1" applyBorder="1" applyAlignment="1">
      <alignment vertical="bottom"/>
    </xf>
    <xf numFmtId="0" fontId="5" fillId="0" borderId="2" xfId="0" applyBorder="1" applyAlignment="1">
      <alignment vertical="bottom"/>
    </xf>
    <xf numFmtId="0" fontId="5" fillId="0" borderId="3" xfId="0" applyBorder="1" applyAlignment="1">
      <alignment vertical="bottom"/>
    </xf>
    <xf numFmtId="0" fontId="5" fillId="0" borderId="4" xfId="0" applyBorder="1" applyAlignment="1">
      <alignment vertical="bottom"/>
    </xf>
    <xf numFmtId="0" fontId="5" fillId="0" borderId="0" xfId="0" applyBorder="1" applyAlignment="1">
      <alignment vertical="bottom"/>
    </xf>
    <xf numFmtId="0" fontId="5" fillId="0" borderId="5" xfId="0" applyBorder="1" applyAlignment="1">
      <alignment vertical="bottom"/>
    </xf>
    <xf numFmtId="0" fontId="6" fillId="0" borderId="4" xfId="0" applyFont="1" applyBorder="1" applyAlignment="1">
      <alignment vertical="bottom"/>
    </xf>
    <xf numFmtId="0" fontId="5" fillId="0" borderId="4" xfId="0" applyBorder="1" applyAlignment="1">
      <alignment horizontal="left" vertical="center"/>
    </xf>
    <xf numFmtId="0" fontId="5" fillId="0" borderId="0" xfId="0" applyBorder="1" applyAlignment="1">
      <alignment horizontal="left" vertical="center"/>
    </xf>
    <xf numFmtId="0" fontId="5" fillId="0" borderId="5" xfId="0" applyBorder="1" applyAlignment="1">
      <alignment horizontal="left" vertical="center"/>
    </xf>
    <xf numFmtId="0" fontId="5" fillId="0" borderId="4" xfId="0" applyBorder="1" applyAlignment="1">
      <alignment horizontal="left" vertical="center" wrapText="1" indent="2"/>
    </xf>
    <xf numFmtId="0" fontId="5" fillId="0" borderId="0" xfId="0" applyBorder="1" applyAlignment="1">
      <alignment horizontal="left" vertical="center" wrapText="1" indent="2"/>
    </xf>
    <xf numFmtId="0" fontId="5" fillId="0" borderId="5" xfId="0" applyBorder="1" applyAlignment="1">
      <alignment horizontal="left" vertical="center" wrapText="1" indent="2"/>
    </xf>
    <xf numFmtId="0" fontId="5" fillId="0" borderId="4" xfId="0" applyBorder="1" applyAlignment="1">
      <alignment horizontal="left" vertical="center" wrapText="1"/>
    </xf>
    <xf numFmtId="0" fontId="5" fillId="0" borderId="0" xfId="0" applyBorder="1" applyAlignment="1">
      <alignment horizontal="left" vertical="center" wrapText="1"/>
    </xf>
    <xf numFmtId="0" fontId="5" fillId="0" borderId="5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6" xfId="0" applyBorder="1" applyAlignment="1">
      <alignment horizontal="left" vertical="center" wrapText="1" indent="2"/>
    </xf>
    <xf numFmtId="0" fontId="5" fillId="0" borderId="7" xfId="0" applyBorder="1" applyAlignment="1">
      <alignment horizontal="left" vertical="center" wrapText="1" indent="2"/>
    </xf>
    <xf numFmtId="0" fontId="5" fillId="0" borderId="8" xfId="0" applyBorder="1" applyAlignment="1">
      <alignment horizontal="left" vertical="center" wrapText="1" indent="2"/>
    </xf>
    <xf numFmtId="167" fontId="5" fillId="0" borderId="0" xfId="0" applyNumberFormat="1" applyAlignment="1">
      <alignment vertical="bottom"/>
    </xf>
    <xf numFmtId="0" fontId="7" fillId="0" borderId="0" xfId="0" applyFont="1" applyAlignment="1">
      <alignment vertical="bottom"/>
    </xf>
    <xf numFmtId="0" fontId="8" fillId="0" borderId="0" xfId="0" applyFont="1" applyAlignment="1">
      <alignment vertical="bottom"/>
    </xf>
    <xf numFmtId="0" fontId="7" fillId="2" borderId="0" xfId="0" applyFont="1" applyFill="1" applyAlignment="1">
      <alignment vertical="bottom"/>
    </xf>
    <xf numFmtId="0" fontId="6" fillId="0" borderId="0" xfId="0" applyFont="1" applyAlignment="1">
      <alignment vertical="bottom"/>
    </xf>
    <xf numFmtId="168" fontId="5" fillId="0" borderId="0" xfId="2" applyNumberFormat="1" applyFont="1" applyAlignment="1">
      <alignment vertical="bottom"/>
    </xf>
    <xf numFmtId="169" fontId="5" fillId="3" borderId="0" xfId="3" applyNumberFormat="1" applyFont="1" applyFill="1" applyAlignment="1">
      <alignment vertical="bottom"/>
    </xf>
    <xf numFmtId="2" fontId="5" fillId="3" borderId="0" xfId="0" applyNumberFormat="1" applyFill="1" applyAlignment="1">
      <alignment vertical="bottom"/>
    </xf>
    <xf numFmtId="169" fontId="5" fillId="0" borderId="0" xfId="0" applyNumberFormat="1" applyAlignment="1">
      <alignment vertical="bottom"/>
    </xf>
    <xf numFmtId="0" fontId="5" fillId="0" borderId="1" xfId="0" applyBorder="1" applyAlignment="1">
      <alignment vertical="bottom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9" fillId="0" borderId="4" xfId="0" applyFont="1" applyBorder="1" applyAlignment="1" quotePrefix="1">
      <alignment horizontal="left" vertical="bottom" indent="3"/>
    </xf>
    <xf numFmtId="0" fontId="5" fillId="0" borderId="0" xfId="0" applyAlignment="1">
      <alignment vertical="bottom"/>
    </xf>
    <xf numFmtId="0" fontId="5" fillId="0" borderId="4" xfId="0" applyFont="1" applyBorder="1" applyAlignment="1">
      <alignment horizontal="left" vertical="center" wrapText="1" indent="2"/>
    </xf>
    <xf numFmtId="0" fontId="6" fillId="0" borderId="0" xfId="0" applyFont="1" applyBorder="1" applyAlignment="1">
      <alignment horizontal="left" vertical="center" wrapText="1" indent="2"/>
    </xf>
    <xf numFmtId="0" fontId="6" fillId="0" borderId="5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Border="1" applyAlignment="1">
      <alignment vertical="bottom"/>
    </xf>
    <xf numFmtId="0" fontId="5" fillId="0" borderId="7" xfId="0" applyBorder="1" applyAlignment="1">
      <alignment vertical="bottom"/>
    </xf>
    <xf numFmtId="0" fontId="5" fillId="0" borderId="8" xfId="0" applyBorder="1" applyAlignment="1">
      <alignment vertical="bottom"/>
    </xf>
    <xf numFmtId="0" fontId="5" fillId="2" borderId="0" xfId="0" applyFill="1" applyAlignment="1">
      <alignment vertical="bottom"/>
    </xf>
    <xf numFmtId="0" fontId="6" fillId="0" borderId="0" xfId="0" applyFont="1" applyAlignment="1">
      <alignment horizontal="center" vertical="bottom"/>
    </xf>
    <xf numFmtId="164" fontId="5" fillId="0" borderId="0" xfId="0" applyNumberFormat="1" applyAlignment="1">
      <alignment vertical="bottom"/>
    </xf>
    <xf numFmtId="168" fontId="5" fillId="0" borderId="9" xfId="2" applyNumberFormat="1" applyFont="1" applyBorder="1" applyAlignment="1">
      <alignment vertical="bottom"/>
    </xf>
    <xf numFmtId="168" fontId="5" fillId="0" borderId="0" xfId="2" applyNumberFormat="1" applyFont="1" applyBorder="1" applyAlignment="1">
      <alignment vertical="bottom"/>
    </xf>
    <xf numFmtId="168" fontId="5" fillId="0" borderId="0" xfId="0" applyNumberFormat="1" applyAlignment="1">
      <alignment vertical="bottom"/>
    </xf>
    <xf numFmtId="9" fontId="5" fillId="0" borderId="0" xfId="3" applyFont="1" applyAlignment="1">
      <alignment vertical="bottom"/>
    </xf>
    <xf numFmtId="37" fontId="5" fillId="0" borderId="0" xfId="0" applyNumberFormat="1" applyAlignment="1">
      <alignment vertical="bottom"/>
    </xf>
    <xf numFmtId="165" fontId="5" fillId="0" borderId="9" xfId="0" applyNumberFormat="1" applyBorder="1" applyAlignment="1">
      <alignment vertical="bottom"/>
    </xf>
    <xf numFmtId="0" fontId="5" fillId="0" borderId="0" xfId="0" applyAlignment="1" quotePrefix="1">
      <alignment vertical="bottom"/>
    </xf>
    <xf numFmtId="165" fontId="5" fillId="0" borderId="0" xfId="0" applyNumberFormat="1" applyAlignment="1">
      <alignment vertical="bottom"/>
    </xf>
    <xf numFmtId="165" fontId="5" fillId="0" borderId="9" xfId="0" applyNumberFormat="1" applyFill="1" applyBorder="1" applyAlignment="1">
      <alignment vertical="bottom"/>
    </xf>
    <xf numFmtId="10" fontId="5" fillId="3" borderId="0" xfId="3" applyNumberFormat="1" applyFont="1" applyFill="1" applyAlignment="1">
      <alignment vertical="bottom"/>
    </xf>
    <xf numFmtId="10" fontId="5" fillId="0" borderId="0" xfId="3" applyNumberFormat="1" applyFont="1" applyAlignment="1">
      <alignment vertical="bottom"/>
    </xf>
    <xf numFmtId="2" fontId="5" fillId="3" borderId="0" xfId="3" applyNumberFormat="1" applyFont="1" applyFill="1" applyAlignment="1">
      <alignment vertical="bottom"/>
    </xf>
    <xf numFmtId="0" fontId="5" fillId="4" borderId="0" xfId="0" applyFill="1" applyAlignment="1">
      <alignment vertical="bottom"/>
    </xf>
    <xf numFmtId="166" fontId="5" fillId="4" borderId="0" xfId="0" applyNumberFormat="1" applyFill="1" applyAlignment="1">
      <alignment vertical="bottom"/>
    </xf>
    <xf numFmtId="166" fontId="5" fillId="0" borderId="0" xfId="0" applyNumberFormat="1" applyAlignment="1">
      <alignment vertical="bottom"/>
    </xf>
    <xf numFmtId="0" fontId="5" fillId="0" borderId="0" xfId="0" applyFill="1" applyAlignment="1">
      <alignment vertical="bottom"/>
    </xf>
    <xf numFmtId="170" fontId="5" fillId="4" borderId="0" xfId="0" applyNumberFormat="1" applyFill="1" applyAlignment="1">
      <alignment vertical="bottom"/>
    </xf>
    <xf numFmtId="170" fontId="5" fillId="0" borderId="0" xfId="0" applyNumberFormat="1" applyAlignment="1">
      <alignment vertical="bottom"/>
    </xf>
    <xf numFmtId="166" fontId="5" fillId="0" borderId="0" xfId="0" applyNumberFormat="1" applyFill="1" applyAlignment="1">
      <alignment vertical="bottom"/>
    </xf>
    <xf numFmtId="0" fontId="5" fillId="0" borderId="0" xfId="0" applyAlignment="1">
      <alignment vertical="bottom"/>
    </xf>
    <xf numFmtId="171" fontId="5" fillId="4" borderId="0" xfId="0" applyNumberFormat="1" applyFill="1" applyAlignment="1">
      <alignment vertical="bottom"/>
    </xf>
    <xf numFmtId="171" fontId="5" fillId="0" borderId="0" xfId="0" applyNumberFormat="1" applyFill="1" applyAlignment="1">
      <alignment vertical="bottom"/>
    </xf>
    <xf numFmtId="0" fontId="10" fillId="0" borderId="0" xfId="0" applyFont="1">
      <alignment vertical="center"/>
    </xf>
    <xf numFmtId="171" fontId="5" fillId="0" borderId="0" xfId="0" applyNumberFormat="1" applyAlignment="1">
      <alignment vertical="bottom"/>
    </xf>
    <xf numFmtId="0" fontId="11" fillId="0" borderId="0" xfId="0" applyFont="1">
      <alignment vertical="center"/>
    </xf>
    <xf numFmtId="0" fontId="12" fillId="0" borderId="0" xfId="0" applyFont="1" applyAlignment="1">
      <alignment vertical="bottom"/>
    </xf>
    <xf numFmtId="2" fontId="5" fillId="0" borderId="0" xfId="0" applyNumberFormat="1" applyAlignment="1">
      <alignment vertical="bottom"/>
    </xf>
    <xf numFmtId="0" fontId="5" fillId="0" borderId="0" xfId="0" applyAlignment="1">
      <alignment vertical="bottom" wrapText="1"/>
    </xf>
    <xf numFmtId="0" fontId="13" fillId="0" borderId="0" xfId="0" applyFont="1" applyAlignment="1">
      <alignment vertical="bottom" wrapText="1" readingOrder="1"/>
    </xf>
    <xf numFmtId="0" fontId="14" fillId="0" borderId="0" xfId="0" applyFont="1" applyAlignment="1">
      <alignment vertical="bottom" wrapText="1"/>
    </xf>
    <xf numFmtId="0" fontId="5" fillId="0" borderId="0" xfId="0" applyAlignment="1">
      <alignment horizontal="center" vertical="bottom"/>
    </xf>
  </cellXfs>
  <cellStyles count="4">
    <cellStyle name="常规" xfId="0" builtinId="0"/>
    <cellStyle name="Normal 2" xfId="1"/>
    <cellStyle name="千位分隔" xfId="2" builtinId="3"/>
    <cellStyle name="百分比" xfId="3" builtinId="5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/Relationship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312098</xdr:colOff>
      <xdr:row>1</xdr:row>
      <xdr:rowOff>12700</xdr:rowOff>
    </xdr:from>
    <xdr:to>
      <xdr:col>12</xdr:col>
      <xdr:colOff>603693</xdr:colOff>
      <xdr:row>8</xdr:row>
      <xdr:rowOff>138906</xdr:rowOff>
    </xdr:to>
    <xdr:pic>
      <xdr:nvPicPr>
        <xdr:cNvPr id="2" name="rect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733800" y="207433"/>
          <a:ext cx="7823201" cy="273711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310425</xdr:colOff>
      <xdr:row>27</xdr:row>
      <xdr:rowOff>0</xdr:rowOff>
    </xdr:from>
    <xdr:to>
      <xdr:col>8</xdr:col>
      <xdr:colOff>363057</xdr:colOff>
      <xdr:row>39</xdr:row>
      <xdr:rowOff>176113</xdr:rowOff>
    </xdr:to>
    <xdr:pic>
      <xdr:nvPicPr>
        <xdr:cNvPr id="3" name="rect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330258" y="7574334"/>
          <a:ext cx="4117639" cy="323880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9</xdr:col>
      <xdr:colOff>483877</xdr:colOff>
      <xdr:row>27</xdr:row>
      <xdr:rowOff>75902</xdr:rowOff>
    </xdr:from>
    <xdr:to>
      <xdr:col>16</xdr:col>
      <xdr:colOff>603693</xdr:colOff>
      <xdr:row>39</xdr:row>
      <xdr:rowOff>176113</xdr:rowOff>
    </xdr:to>
    <xdr:pic>
      <xdr:nvPicPr>
        <xdr:cNvPr id="4" name="rect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8531222" y="7662256"/>
          <a:ext cx="5368137" cy="314121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426483</xdr:colOff>
      <xdr:row>3</xdr:row>
      <xdr:rowOff>113853</xdr:rowOff>
    </xdr:from>
    <xdr:to>
      <xdr:col>15</xdr:col>
      <xdr:colOff>267586</xdr:colOff>
      <xdr:row>10</xdr:row>
      <xdr:rowOff>75902</xdr:rowOff>
    </xdr:to>
    <xdr:pic>
      <xdr:nvPicPr>
        <xdr:cNvPr id="2" name="rect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533861" y="707749"/>
          <a:ext cx="5722038" cy="129558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typeface="游ゴシック Light" script="Jpan"/>
        <a:font typeface="맑은 고딕" script="Hang"/>
        <a:font typeface="等线 Light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  <a:font typeface="Arial" script="Armn"/>
        <a:font typeface="Leelawadee UI" script="Bugi"/>
        <a:font typeface="Microsoft JhengHei" script="Bopo"/>
        <a:font typeface="Javanese Text" script="Java"/>
        <a:font typeface="Segoe UI" script="Lisu"/>
        <a:font typeface="Myanmar Text" script="Mymr"/>
        <a:font typeface="Ebrima" script="Nkoo"/>
        <a:font typeface="Nirmala UI" script="Olck"/>
        <a:font typeface="Ebrima" script="Osma"/>
        <a:font typeface="Phagspa" script="Phag"/>
        <a:font typeface="Estrangelo Edessa" script="Syrn"/>
        <a:font typeface="Estrangelo Edessa" script="Syrj"/>
        <a:font typeface="Estrangelo Edessa" script="Syre"/>
        <a:font typeface="Nirmala UI" script="Sora"/>
        <a:font typeface="Microsoft Tai Le" script="Tale"/>
        <a:font typeface="Microsoft New Tai Lue" script="Talu"/>
        <a:font typeface="Ebrima" script="Tfng"/>
      </a:majorFont>
      <a:minorFont>
        <a:latin typeface="Calibri"/>
        <a:ea typeface=""/>
        <a:cs typeface=""/>
        <a:font typeface="游ゴシック" script="Jpan"/>
        <a:font typeface="맑은 고딕" script="Hang"/>
        <a:font typeface="等线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  <a:font typeface="Arial" script="Armn"/>
        <a:font typeface="Leelawadee UI" script="Bugi"/>
        <a:font typeface="Microsoft JhengHei" script="Bopo"/>
        <a:font typeface="Javanese Text" script="Java"/>
        <a:font typeface="Segoe UI" script="Lisu"/>
        <a:font typeface="Myanmar Text" script="Mymr"/>
        <a:font typeface="Ebrima" script="Nkoo"/>
        <a:font typeface="Nirmala UI" script="Olck"/>
        <a:font typeface="Ebrima" script="Osma"/>
        <a:font typeface="Phagspa" script="Phag"/>
        <a:font typeface="Estrangelo Edessa" script="Syrn"/>
        <a:font typeface="Estrangelo Edessa" script="Syrj"/>
        <a:font typeface="Estrangelo Edessa" script="Syre"/>
        <a:font typeface="Nirmala UI" script="Sora"/>
        <a:font typeface="Microsoft Tai Le" script="Tale"/>
        <a:font typeface="Microsoft New Tai Lue" script="Talu"/>
        <a:font typeface="Ebrima" script="Tfng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vmlDrawing" Target="../drawings/vmlDrawing7.vml"/><Relationship Id="rId3" Type="http://schemas.openxmlformats.org/officeDocument/2006/relationships/comments" Target="../comments7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4473C4"/>
  </sheetPr>
  <dimension ref="A1:I54"/>
  <sheetViews>
    <sheetView workbookViewId="0" topLeftCell="A16" zoomScale="108">
      <selection activeCell="C54" sqref="C54"/>
    </sheetView>
  </sheetViews>
  <sheetFormatPr defaultRowHeight="13.0" defaultColWidth="11" customWidth="1" outlineLevelCol="7"/>
  <cols>
    <col min="1" max="1" customWidth="1" width="3.0" outlineLevel="7" style="1"/>
    <col min="2" max="2" customWidth="1" width="58.0" outlineLevel="7" style="1"/>
    <col min="3" max="3" customWidth="1" width="17.0" outlineLevel="7" style="1"/>
    <col min="4" max="4" customWidth="1" width="17.0" outlineLevel="7" style="1"/>
    <col min="5" max="5" customWidth="1" width="17.0" outlineLevel="7" style="1"/>
    <col min="6" max="6" customWidth="1" width="20.832031" style="1"/>
    <col min="7" max="7" customWidth="1" width="20.832031" style="1"/>
    <col min="8" max="8" customWidth="1" width="20.832031" style="1"/>
    <col min="9" max="9" customWidth="1" width="20.832031" style="1"/>
    <col min="10" max="10" customWidth="1" width="20.832031" style="1"/>
    <col min="11" max="11" customWidth="1" width="20.832031" style="1"/>
    <col min="12" max="12" customWidth="1" width="20.832031" style="1"/>
    <col min="13" max="13" customWidth="1" width="20.832031" style="1"/>
    <col min="14" max="14" customWidth="1" width="20.832031" style="1"/>
    <col min="15" max="15" customWidth="1" width="20.832031" style="1"/>
    <col min="16" max="16" customWidth="1" width="20.832031" style="1"/>
    <col min="17" max="17" customWidth="1" width="20.832031" style="1"/>
    <col min="18" max="18" customWidth="1" width="20.832031" style="1"/>
    <col min="19" max="19" customWidth="1" width="20.832031" style="1"/>
    <col min="20" max="20" customWidth="1" width="20.832031" style="1"/>
    <col min="21" max="21" customWidth="1" width="20.832031" style="1"/>
    <col min="22" max="22" customWidth="1" width="20.832031" style="1"/>
    <col min="23" max="23" customWidth="1" width="20.832031" style="1"/>
    <col min="24" max="24" customWidth="1" width="20.832031" style="1"/>
    <col min="25" max="25" customWidth="1" width="20.832031" style="1"/>
    <col min="26" max="26" customWidth="1" width="20.832031" style="1"/>
    <col min="27" max="27" customWidth="1" width="20.832031" style="1"/>
    <col min="28" max="28" customWidth="1" width="20.832031" style="1"/>
    <col min="29" max="29" customWidth="1" width="20.832031" style="1"/>
    <col min="30" max="30" customWidth="1" width="20.832031" style="1"/>
    <col min="31" max="31" customWidth="1" width="20.832031" style="1"/>
    <col min="32" max="32" customWidth="1" width="20.832031" style="1"/>
    <col min="33" max="33" customWidth="1" width="20.832031" style="1"/>
    <col min="34" max="34" customWidth="1" width="20.832031" style="1"/>
    <col min="35" max="35" customWidth="1" width="20.832031" style="1"/>
    <col min="36" max="36" customWidth="1" width="20.832031" style="1"/>
    <col min="37" max="37" customWidth="1" width="20.832031" style="1"/>
    <col min="38" max="38" customWidth="1" width="20.832031" style="1"/>
    <col min="39" max="39" customWidth="1" width="20.832031" style="1"/>
    <col min="40" max="40" customWidth="1" width="20.832031" style="1"/>
    <col min="41" max="41" customWidth="1" width="20.832031" style="1"/>
    <col min="42" max="42" customWidth="1" width="20.832031" style="1"/>
    <col min="43" max="43" customWidth="1" width="20.832031" style="1"/>
    <col min="44" max="44" customWidth="1" width="20.832031" style="1"/>
    <col min="45" max="45" customWidth="1" width="20.832031" style="1"/>
    <col min="46" max="46" customWidth="1" width="20.832031" style="1"/>
    <col min="47" max="47" customWidth="1" width="20.832031" style="1"/>
    <col min="48" max="48" customWidth="1" width="20.832031" style="1"/>
    <col min="49" max="49" customWidth="1" width="20.832031" style="1"/>
    <col min="50" max="50" customWidth="1" width="20.832031" style="1"/>
    <col min="51" max="51" customWidth="1" width="20.832031" style="1"/>
    <col min="52" max="52" customWidth="1" width="20.832031" style="1"/>
    <col min="53" max="53" customWidth="1" width="20.832031" style="1"/>
    <col min="54" max="54" customWidth="1" width="20.832031" style="1"/>
    <col min="55" max="55" customWidth="1" width="20.832031" style="1"/>
    <col min="56" max="56" customWidth="1" width="20.832031" style="1"/>
    <col min="57" max="57" customWidth="1" width="20.832031" style="1"/>
    <col min="58" max="58" customWidth="1" width="20.832031" style="1"/>
    <col min="59" max="59" customWidth="1" width="20.832031" style="1"/>
    <col min="60" max="60" customWidth="1" width="20.832031" style="1"/>
    <col min="61" max="61" customWidth="1" width="20.832031" style="1"/>
    <col min="62" max="62" customWidth="1" width="20.832031" style="1"/>
    <col min="63" max="63" customWidth="1" width="20.832031" style="1"/>
    <col min="64" max="64" customWidth="1" width="20.832031" style="1"/>
    <col min="65" max="65" customWidth="1" width="20.832031" style="1"/>
    <col min="66" max="66" customWidth="1" width="20.832031" style="1"/>
    <col min="67" max="67" customWidth="1" width="20.832031" style="1"/>
    <col min="68" max="68" customWidth="1" width="20.832031" style="1"/>
    <col min="69" max="69" customWidth="1" width="20.832031" style="1"/>
    <col min="70" max="70" customWidth="1" width="20.832031" style="1"/>
    <col min="71" max="71" customWidth="1" width="20.832031" style="1"/>
    <col min="72" max="72" customWidth="1" width="20.832031" style="1"/>
    <col min="73" max="73" customWidth="1" width="20.832031" style="1"/>
    <col min="74" max="74" customWidth="1" width="20.832031" style="1"/>
    <col min="75" max="75" customWidth="1" width="20.832031" style="1"/>
    <col min="76" max="76" customWidth="1" width="20.832031" style="1"/>
    <col min="77" max="77" customWidth="1" width="20.832031" style="1"/>
    <col min="78" max="78" customWidth="1" width="20.832031" style="1"/>
    <col min="79" max="79" customWidth="1" width="20.832031" style="1"/>
    <col min="80" max="80" customWidth="1" width="20.832031" style="1"/>
    <col min="81" max="81" customWidth="1" width="20.832031" style="1"/>
    <col min="82" max="82" customWidth="1" width="20.832031" style="1"/>
    <col min="83" max="83" customWidth="1" width="20.832031" style="1"/>
    <col min="84" max="84" customWidth="1" width="20.832031" style="1"/>
    <col min="85" max="85" customWidth="1" width="20.832031" style="1"/>
    <col min="86" max="86" customWidth="1" width="20.832031" style="1"/>
    <col min="87" max="87" customWidth="1" width="20.832031" style="1"/>
    <col min="88" max="88" customWidth="1" width="20.832031" style="1"/>
    <col min="89" max="89" customWidth="1" width="20.832031" style="1"/>
    <col min="90" max="90" customWidth="1" width="20.832031" style="1"/>
    <col min="91" max="91" customWidth="1" width="20.832031" style="1"/>
    <col min="92" max="92" customWidth="1" width="20.832031" style="1"/>
    <col min="93" max="93" customWidth="1" width="20.832031" style="1"/>
    <col min="94" max="94" customWidth="1" width="20.832031" style="1"/>
    <col min="95" max="95" customWidth="1" width="20.832031" style="1"/>
    <col min="96" max="96" customWidth="1" width="20.832031" style="1"/>
    <col min="97" max="97" customWidth="1" width="20.832031" style="1"/>
    <col min="98" max="98" customWidth="1" width="20.832031" style="1"/>
    <col min="99" max="99" customWidth="1" width="20.832031" style="1"/>
    <col min="100" max="100" customWidth="1" width="20.832031" style="1"/>
    <col min="101" max="101" customWidth="1" width="20.832031" style="1"/>
    <col min="102" max="102" customWidth="1" width="20.832031" style="1"/>
    <col min="103" max="103" customWidth="1" width="20.832031" style="1"/>
    <col min="104" max="104" customWidth="1" width="20.832031" style="1"/>
    <col min="105" max="105" customWidth="1" width="20.832031" style="1"/>
    <col min="106" max="106" customWidth="1" width="20.832031" style="1"/>
    <col min="107" max="107" customWidth="1" width="20.832031" style="1"/>
    <col min="108" max="108" customWidth="1" width="20.832031" style="1"/>
    <col min="109" max="109" customWidth="1" width="20.832031" style="1"/>
    <col min="110" max="110" customWidth="1" width="20.832031" style="1"/>
    <col min="111" max="111" customWidth="1" width="20.832031" style="1"/>
    <col min="112" max="112" customWidth="1" width="20.832031" style="1"/>
    <col min="113" max="113" customWidth="1" width="20.832031" style="1"/>
    <col min="114" max="114" customWidth="1" width="20.832031" style="1"/>
    <col min="115" max="115" customWidth="1" width="20.832031" style="1"/>
    <col min="116" max="116" customWidth="1" width="20.832031" style="1"/>
    <col min="117" max="117" customWidth="1" width="20.832031" style="1"/>
    <col min="118" max="118" customWidth="1" width="20.832031" style="1"/>
    <col min="119" max="119" customWidth="1" width="20.832031" style="1"/>
    <col min="120" max="120" customWidth="1" width="20.832031" style="1"/>
    <col min="121" max="121" customWidth="1" width="20.832031" style="1"/>
    <col min="122" max="122" customWidth="1" width="20.832031" style="1"/>
    <col min="123" max="123" customWidth="1" width="20.832031" style="1"/>
    <col min="124" max="124" customWidth="1" width="20.832031" style="1"/>
    <col min="125" max="125" customWidth="1" width="20.832031" style="1"/>
    <col min="126" max="126" customWidth="1" width="20.832031" style="1"/>
    <col min="127" max="127" customWidth="1" width="20.832031" style="1"/>
    <col min="128" max="128" customWidth="1" width="20.832031" style="1"/>
    <col min="129" max="129" customWidth="1" width="20.832031" style="1"/>
    <col min="130" max="130" customWidth="1" width="20.832031" style="1"/>
    <col min="131" max="131" customWidth="1" width="20.832031" style="1"/>
    <col min="132" max="132" customWidth="1" width="20.832031" style="1"/>
    <col min="133" max="133" customWidth="1" width="20.832031" style="1"/>
    <col min="134" max="134" customWidth="1" width="20.832031" style="1"/>
    <col min="135" max="135" customWidth="1" width="20.832031" style="1"/>
    <col min="136" max="136" customWidth="1" width="20.832031" style="1"/>
    <col min="137" max="137" customWidth="1" width="20.832031" style="1"/>
    <col min="138" max="138" customWidth="1" width="20.832031" style="1"/>
    <col min="139" max="139" customWidth="1" width="20.832031" style="1"/>
    <col min="140" max="140" customWidth="1" width="20.832031" style="1"/>
    <col min="141" max="141" customWidth="1" width="20.832031" style="1"/>
    <col min="142" max="142" customWidth="1" width="20.832031" style="1"/>
    <col min="143" max="143" customWidth="1" width="20.832031" style="1"/>
    <col min="144" max="144" customWidth="1" width="20.832031" style="1"/>
    <col min="145" max="145" customWidth="1" width="20.832031" style="1"/>
    <col min="146" max="146" customWidth="1" width="20.832031" style="1"/>
    <col min="147" max="147" customWidth="1" width="20.832031" style="1"/>
    <col min="148" max="148" customWidth="1" width="20.832031" style="1"/>
    <col min="149" max="149" customWidth="1" width="20.832031" style="1"/>
    <col min="150" max="150" customWidth="1" width="20.832031" style="1"/>
    <col min="151" max="151" customWidth="1" width="20.832031" style="1"/>
    <col min="152" max="152" customWidth="1" width="20.832031" style="1"/>
    <col min="153" max="153" customWidth="1" width="20.832031" style="1"/>
    <col min="154" max="154" customWidth="1" width="20.832031" style="1"/>
    <col min="155" max="155" customWidth="1" width="20.832031" style="1"/>
    <col min="156" max="156" customWidth="1" width="20.832031" style="1"/>
    <col min="157" max="157" customWidth="1" width="20.832031" style="1"/>
    <col min="158" max="158" customWidth="1" width="20.832031" style="1"/>
    <col min="159" max="159" customWidth="1" width="20.832031" style="1"/>
    <col min="160" max="160" customWidth="1" width="20.832031" style="1"/>
    <col min="161" max="161" customWidth="1" width="20.832031" style="1"/>
    <col min="162" max="162" customWidth="1" width="20.832031" style="1"/>
    <col min="163" max="163" customWidth="1" width="20.832031" style="1"/>
    <col min="164" max="164" customWidth="1" width="20.832031" style="1"/>
    <col min="165" max="165" customWidth="1" width="20.832031" style="1"/>
    <col min="166" max="166" customWidth="1" width="20.832031" style="1"/>
    <col min="167" max="167" customWidth="1" width="20.832031" style="1"/>
    <col min="168" max="168" customWidth="1" width="20.832031" style="1"/>
    <col min="169" max="169" customWidth="1" width="20.832031" style="1"/>
    <col min="170" max="170" customWidth="1" width="20.832031" style="1"/>
    <col min="171" max="171" customWidth="1" width="20.832031" style="1"/>
    <col min="172" max="172" customWidth="1" width="20.832031" style="1"/>
    <col min="173" max="173" customWidth="1" width="20.832031" style="1"/>
    <col min="174" max="174" customWidth="1" width="20.832031" style="1"/>
    <col min="175" max="175" customWidth="1" width="20.832031" style="1"/>
    <col min="176" max="176" customWidth="1" width="20.832031" style="1"/>
    <col min="177" max="177" customWidth="1" width="20.832031" style="1"/>
    <col min="178" max="178" customWidth="1" width="20.832031" style="1"/>
    <col min="179" max="179" customWidth="1" width="20.832031" style="1"/>
    <col min="180" max="180" customWidth="1" width="20.832031" style="1"/>
    <col min="181" max="181" customWidth="1" width="20.832031" style="1"/>
    <col min="182" max="182" customWidth="1" width="20.832031" style="1"/>
    <col min="183" max="183" customWidth="1" width="20.832031" style="1"/>
    <col min="184" max="184" customWidth="1" width="20.832031" style="1"/>
    <col min="185" max="185" customWidth="1" width="20.832031" style="1"/>
    <col min="186" max="186" customWidth="1" width="20.832031" style="1"/>
    <col min="187" max="187" customWidth="1" width="20.832031" style="1"/>
    <col min="188" max="188" customWidth="1" width="20.832031" style="1"/>
    <col min="189" max="189" customWidth="1" width="20.832031" style="1"/>
    <col min="190" max="190" customWidth="1" width="20.832031" style="1"/>
    <col min="191" max="191" customWidth="1" width="20.832031" style="1"/>
    <col min="192" max="192" customWidth="1" width="20.832031" style="1"/>
    <col min="193" max="193" customWidth="1" width="20.832031" style="1"/>
    <col min="194" max="194" customWidth="1" width="20.832031" style="1"/>
    <col min="195" max="195" customWidth="1" width="20.832031" style="1"/>
    <col min="196" max="196" customWidth="1" width="20.832031" style="1"/>
    <col min="197" max="197" customWidth="1" width="20.832031" style="1"/>
    <col min="198" max="198" customWidth="1" width="20.832031" style="1"/>
    <col min="199" max="199" customWidth="1" width="20.832031" style="1"/>
    <col min="200" max="200" customWidth="1" width="20.832031" style="1"/>
    <col min="201" max="201" customWidth="1" width="20.832031" style="1"/>
    <col min="202" max="202" customWidth="1" width="20.832031" style="1"/>
    <col min="203" max="203" customWidth="1" width="20.832031" style="1"/>
    <col min="204" max="204" customWidth="1" width="20.832031" style="1"/>
    <col min="205" max="205" customWidth="1" width="20.832031" style="1"/>
    <col min="206" max="206" customWidth="1" width="20.832031" style="1"/>
    <col min="207" max="207" customWidth="1" width="20.832031" style="1"/>
    <col min="208" max="208" customWidth="1" width="20.832031" style="1"/>
    <col min="209" max="209" customWidth="1" width="20.832031" style="1"/>
    <col min="210" max="210" customWidth="1" width="20.832031" style="1"/>
    <col min="211" max="211" customWidth="1" width="20.832031" style="1"/>
    <col min="212" max="212" customWidth="1" width="20.832031" style="1"/>
    <col min="213" max="213" customWidth="1" width="20.832031" style="1"/>
    <col min="214" max="214" customWidth="1" width="20.832031" style="1"/>
    <col min="215" max="215" customWidth="1" width="20.832031" style="1"/>
    <col min="216" max="216" customWidth="1" width="20.832031" style="1"/>
    <col min="217" max="217" customWidth="1" width="20.832031" style="1"/>
    <col min="218" max="218" customWidth="1" width="20.832031" style="1"/>
    <col min="219" max="219" customWidth="1" width="20.832031" style="1"/>
    <col min="220" max="220" customWidth="1" width="20.832031" style="1"/>
    <col min="221" max="221" customWidth="1" width="20.832031" style="1"/>
    <col min="222" max="222" customWidth="1" width="20.832031" style="1"/>
    <col min="223" max="223" customWidth="1" width="20.832031" style="1"/>
    <col min="224" max="224" customWidth="1" width="20.832031" style="1"/>
    <col min="225" max="225" customWidth="1" width="20.832031" style="1"/>
    <col min="226" max="226" customWidth="1" width="20.832031" style="1"/>
    <col min="227" max="227" customWidth="1" width="20.832031" style="1"/>
    <col min="228" max="228" customWidth="1" width="20.832031" style="1"/>
    <col min="229" max="229" customWidth="1" width="20.832031" style="1"/>
    <col min="230" max="230" customWidth="1" width="20.832031" style="1"/>
    <col min="231" max="231" customWidth="1" width="20.832031" style="1"/>
    <col min="232" max="232" customWidth="1" width="20.832031" style="1"/>
    <col min="233" max="233" customWidth="1" width="20.832031" style="1"/>
    <col min="234" max="234" customWidth="1" width="20.832031" style="1"/>
    <col min="235" max="235" customWidth="1" width="20.832031" style="1"/>
    <col min="236" max="236" customWidth="1" width="20.832031" style="1"/>
    <col min="237" max="237" customWidth="1" width="20.832031" style="1"/>
    <col min="238" max="238" customWidth="1" width="20.832031" style="1"/>
    <col min="239" max="239" customWidth="1" width="20.832031" style="1"/>
    <col min="240" max="240" customWidth="1" width="20.832031" style="1"/>
    <col min="241" max="241" customWidth="1" width="20.832031" style="1"/>
    <col min="242" max="242" customWidth="1" width="20.832031" style="1"/>
    <col min="243" max="243" customWidth="1" width="20.832031" style="1"/>
    <col min="244" max="244" customWidth="1" width="20.832031" style="1"/>
    <col min="245" max="245" customWidth="1" width="20.832031" style="1"/>
    <col min="246" max="246" customWidth="1" width="20.832031" style="1"/>
    <col min="247" max="247" customWidth="1" width="20.832031" style="1"/>
    <col min="248" max="248" customWidth="1" width="20.832031" style="1"/>
    <col min="249" max="249" customWidth="1" width="20.832031" style="1"/>
    <col min="250" max="250" customWidth="1" width="20.832031" style="1"/>
    <col min="251" max="251" customWidth="1" width="20.832031" style="1"/>
    <col min="252" max="252" customWidth="1" width="20.832031" style="1"/>
    <col min="253" max="253" customWidth="1" width="20.832031" style="1"/>
    <col min="254" max="254" customWidth="1" width="20.832031" style="1"/>
    <col min="255" max="255" customWidth="1" width="20.832031" style="1"/>
    <col min="256" max="256" customWidth="1" width="20.832031" style="1"/>
    <col min="257" max="16384" width="9" style="0" hidden="0"/>
  </cols>
  <sheetData>
    <row r="1" spans="8:8">
      <c r="A1" s="2" t="s">
        <v>0</v>
      </c>
      <c r="B1" s="3"/>
      <c r="C1" s="3"/>
      <c r="D1" s="3"/>
      <c r="E1" s="3"/>
    </row>
    <row r="2" spans="8:8">
      <c r="A2" s="2" t="s">
        <v>1</v>
      </c>
      <c r="B2" s="3"/>
      <c r="C2" s="3"/>
      <c r="D2" s="3"/>
      <c r="E2" s="3"/>
    </row>
    <row r="3" spans="8:8">
      <c r="A3" s="2" t="s">
        <v>2</v>
      </c>
      <c r="B3" s="3"/>
      <c r="C3" s="3"/>
      <c r="D3" s="3"/>
      <c r="E3" s="3"/>
    </row>
    <row r="4" spans="8:8">
      <c r="A4" s="2" t="s">
        <v>3</v>
      </c>
      <c r="B4" s="3"/>
      <c r="C4" s="3"/>
      <c r="D4" s="3"/>
      <c r="E4" s="3"/>
    </row>
    <row r="5" spans="8:8">
      <c r="A5" s="2" t="s">
        <v>4</v>
      </c>
      <c r="B5" s="3"/>
      <c r="C5" s="3"/>
      <c r="D5" s="3"/>
      <c r="E5" s="3"/>
    </row>
    <row r="6" spans="8:8">
      <c r="A6" s="2" t="s">
        <v>5</v>
      </c>
      <c r="B6" s="3"/>
      <c r="C6" s="3"/>
      <c r="D6" s="3"/>
      <c r="E6" s="3"/>
    </row>
    <row r="7" spans="8:8">
      <c r="A7" s="2" t="s">
        <v>6</v>
      </c>
      <c r="B7" s="3"/>
      <c r="C7" s="3"/>
      <c r="D7" s="3"/>
      <c r="E7" s="3"/>
    </row>
    <row r="8" spans="8:8">
      <c r="A8" s="4" t="s">
        <v>7</v>
      </c>
      <c r="B8" s="3"/>
      <c r="C8" s="3"/>
      <c r="D8" s="3"/>
      <c r="E8" s="3"/>
    </row>
    <row r="9" spans="8:8">
      <c r="A9" s="2" t="s">
        <v>1</v>
      </c>
      <c r="B9" s="3"/>
      <c r="C9" s="3"/>
      <c r="D9" s="3"/>
      <c r="E9" s="3"/>
    </row>
    <row r="10" spans="8:8">
      <c r="A10" s="5"/>
      <c r="B10" s="5" t="s">
        <v>8</v>
      </c>
      <c r="C10" s="5"/>
      <c r="D10" s="5"/>
      <c r="E10" s="5"/>
    </row>
    <row r="11" spans="8:8">
      <c r="A11" s="5"/>
      <c r="B11" s="5" t="s">
        <v>9</v>
      </c>
      <c r="C11" s="5"/>
      <c r="D11" s="5"/>
      <c r="E11" s="5"/>
    </row>
    <row r="16" spans="8:8">
      <c r="A16" s="5"/>
      <c r="B16" s="5" t="s">
        <v>10</v>
      </c>
      <c r="C16" s="5"/>
      <c r="D16" s="5"/>
      <c r="E16" s="5"/>
    </row>
    <row r="17" spans="8:8">
      <c r="B17" s="5" t="s">
        <v>1</v>
      </c>
      <c r="C17" s="5">
        <v>2019.0</v>
      </c>
      <c r="D17" s="5">
        <v>2018.0</v>
      </c>
      <c r="E17" s="5">
        <v>2017.0</v>
      </c>
      <c r="F17" s="6">
        <v>2016.0</v>
      </c>
      <c r="G17" s="6">
        <v>2015.0</v>
      </c>
    </row>
    <row r="18" spans="8:8">
      <c r="B18" s="5" t="s">
        <v>11</v>
      </c>
      <c r="C18" s="5"/>
      <c r="D18" s="5"/>
      <c r="E18" s="5"/>
      <c r="F18" s="5"/>
      <c r="G18" s="5"/>
    </row>
    <row r="19" spans="8:8">
      <c r="B19" s="5" t="s">
        <v>12</v>
      </c>
      <c r="C19" s="7">
        <v>163499.0</v>
      </c>
      <c r="D19" s="7">
        <v>152345.0</v>
      </c>
      <c r="E19" s="7">
        <v>145597.0</v>
      </c>
      <c r="F19" s="8">
        <v>148884.0</v>
      </c>
      <c r="G19" s="8">
        <v>131677.0</v>
      </c>
    </row>
    <row r="20" spans="8:8">
      <c r="B20" s="5" t="s">
        <v>13</v>
      </c>
      <c r="C20" s="9">
        <v>17694.0</v>
      </c>
      <c r="D20" s="9">
        <v>18411.0</v>
      </c>
      <c r="E20" s="9">
        <v>14949.0</v>
      </c>
      <c r="F20" s="10">
        <v>14902.0</v>
      </c>
      <c r="G20" s="10">
        <v>15124.0</v>
      </c>
    </row>
    <row r="21" spans="8:8">
      <c r="B21" s="5" t="s">
        <v>14</v>
      </c>
      <c r="C21" s="9">
        <v>181193.0</v>
      </c>
      <c r="D21" s="9">
        <v>170756.0</v>
      </c>
      <c r="E21" s="9">
        <v>160546.0</v>
      </c>
      <c r="F21" s="10">
        <v>163786.0</v>
      </c>
      <c r="G21" s="10">
        <v>146801.0</v>
      </c>
    </row>
    <row r="22" spans="8:8">
      <c r="B22" s="5"/>
      <c r="C22" s="5"/>
      <c r="D22" s="5"/>
      <c r="E22" s="5"/>
      <c r="F22" s="5"/>
      <c r="G22" s="5"/>
    </row>
    <row r="23" spans="8:8">
      <c r="B23" s="5" t="s">
        <v>15</v>
      </c>
      <c r="C23" s="5"/>
      <c r="D23" s="5"/>
      <c r="E23" s="5"/>
      <c r="F23" s="5"/>
      <c r="G23" s="5"/>
    </row>
    <row r="24" spans="8:8">
      <c r="B24" s="5" t="s">
        <v>16</v>
      </c>
      <c r="C24" s="5"/>
      <c r="D24" s="5"/>
      <c r="E24" s="5"/>
      <c r="F24" s="5"/>
      <c r="G24" s="5"/>
    </row>
    <row r="25" spans="8:8">
      <c r="B25" s="5" t="s">
        <v>13</v>
      </c>
      <c r="C25" s="9">
        <v>18653.0</v>
      </c>
      <c r="D25" s="9">
        <v>19786.0</v>
      </c>
      <c r="E25" s="9">
        <v>18709.0</v>
      </c>
      <c r="F25" s="10">
        <v>18757.0</v>
      </c>
      <c r="G25" s="10">
        <v>19268.0</v>
      </c>
    </row>
    <row r="26" spans="8:8">
      <c r="B26" s="5" t="s">
        <v>17</v>
      </c>
      <c r="C26" s="9">
        <v>31132.0</v>
      </c>
      <c r="D26" s="9">
        <v>26727.0</v>
      </c>
      <c r="E26" s="9">
        <v>21159.0</v>
      </c>
      <c r="F26" s="10">
        <v>19851.0</v>
      </c>
      <c r="G26" s="10">
        <v>11996.0</v>
      </c>
    </row>
    <row r="27" spans="8:8">
      <c r="B27" s="5" t="s">
        <v>18</v>
      </c>
      <c r="C27" s="5"/>
      <c r="D27" s="5"/>
      <c r="E27" s="5"/>
      <c r="F27" s="5"/>
      <c r="G27" s="5"/>
    </row>
    <row r="28" spans="8:8">
      <c r="B28" s="5" t="s">
        <v>19</v>
      </c>
      <c r="C28" s="9">
        <v>34356.0</v>
      </c>
      <c r="D28" s="9">
        <v>32906.0</v>
      </c>
      <c r="E28" s="9">
        <v>37942.0</v>
      </c>
      <c r="F28" s="10">
        <v>38582.0</v>
      </c>
      <c r="G28" s="10">
        <v>35782.0</v>
      </c>
    </row>
    <row r="29" spans="8:8">
      <c r="B29" s="5" t="s">
        <v>20</v>
      </c>
      <c r="C29" s="9">
        <v>39422.0</v>
      </c>
      <c r="D29" s="9">
        <v>36765.0</v>
      </c>
      <c r="E29" s="9">
        <v>35465.0</v>
      </c>
      <c r="F29" s="10">
        <v>36845.0</v>
      </c>
      <c r="G29" s="10">
        <v>32919.0</v>
      </c>
    </row>
    <row r="30" spans="8:8">
      <c r="B30" s="5" t="s">
        <v>21</v>
      </c>
      <c r="C30" s="9">
        <v>1458.0</v>
      </c>
      <c r="D30" s="9">
        <v>46.0</v>
      </c>
      <c r="E30" s="9">
        <v>2914.0</v>
      </c>
      <c r="F30" s="10">
        <v>361.0</v>
      </c>
      <c r="G30" s="10">
        <v>35.0</v>
      </c>
    </row>
    <row r="31" spans="8:8">
      <c r="B31" s="5" t="s">
        <v>22</v>
      </c>
      <c r="C31" s="9">
        <v>28217.0</v>
      </c>
      <c r="D31" s="9">
        <v>28430.0</v>
      </c>
      <c r="E31" s="9">
        <v>24387.0</v>
      </c>
      <c r="F31" s="10">
        <v>25847.0</v>
      </c>
      <c r="G31" s="10">
        <v>22016.0</v>
      </c>
    </row>
    <row r="32" spans="8:8">
      <c r="B32" s="5" t="s">
        <v>23</v>
      </c>
      <c r="C32" s="9">
        <v>153238.0</v>
      </c>
      <c r="D32" s="9">
        <v>144660.0</v>
      </c>
      <c r="E32" s="9">
        <v>140576.0</v>
      </c>
      <c r="F32" s="10">
        <v>140243.0</v>
      </c>
      <c r="G32" s="10">
        <v>122016.0</v>
      </c>
    </row>
    <row r="33" spans="8:8">
      <c r="B33" s="5" t="s">
        <v>24</v>
      </c>
      <c r="C33" s="9">
        <v>27955.0</v>
      </c>
      <c r="D33" s="9">
        <v>26096.0</v>
      </c>
      <c r="E33" s="9">
        <v>19970.0</v>
      </c>
      <c r="F33" s="10">
        <v>23543.0</v>
      </c>
      <c r="G33" s="10">
        <v>24785.0</v>
      </c>
    </row>
    <row r="34" spans="8:8">
      <c r="B34" s="5"/>
      <c r="C34" s="5"/>
      <c r="D34" s="5"/>
      <c r="E34" s="5"/>
      <c r="F34" s="5"/>
      <c r="G34" s="5"/>
    </row>
    <row r="35" spans="8:8">
      <c r="B35" s="5" t="s">
        <v>25</v>
      </c>
      <c r="C35" s="5"/>
      <c r="D35" s="5"/>
      <c r="E35" s="5"/>
      <c r="F35" s="5"/>
      <c r="G35" s="5"/>
    </row>
    <row r="36" spans="8:8">
      <c r="B36" s="5" t="s">
        <v>26</v>
      </c>
      <c r="C36" s="9">
        <v>-8422.0</v>
      </c>
      <c r="D36" s="9">
        <v>-7957.0</v>
      </c>
      <c r="E36" s="9">
        <v>-6300.0</v>
      </c>
      <c r="F36" s="10">
        <v>-4910.0</v>
      </c>
      <c r="G36" s="10">
        <v>-4120.0</v>
      </c>
    </row>
    <row r="37" spans="8:8">
      <c r="B37" s="5" t="s">
        <v>27</v>
      </c>
      <c r="C37" s="9">
        <v>6.0</v>
      </c>
      <c r="D37" s="9">
        <v>-48.0</v>
      </c>
      <c r="E37" s="9">
        <v>-128.0</v>
      </c>
      <c r="F37" s="10">
        <v>98.0</v>
      </c>
      <c r="G37" s="10">
        <v>79.0</v>
      </c>
    </row>
    <row r="38" spans="8:8">
      <c r="B38" s="5" t="s">
        <v>28</v>
      </c>
      <c r="C38" s="9">
        <v>-1071.0</v>
      </c>
      <c r="D38" s="9">
        <v>6782.0</v>
      </c>
      <c r="E38" s="9">
        <v>1597.0</v>
      </c>
      <c r="F38" s="10">
        <v>1081.0</v>
      </c>
      <c r="G38" s="10">
        <v>-52.0</v>
      </c>
    </row>
    <row r="39" spans="8:8">
      <c r="B39" s="5" t="s">
        <v>29</v>
      </c>
      <c r="C39" s="9">
        <v>-9487.0</v>
      </c>
      <c r="D39" s="9">
        <v>-1223.0</v>
      </c>
      <c r="E39" s="9">
        <v>-4831.0</v>
      </c>
      <c r="F39" s="10">
        <v>-3731.0</v>
      </c>
      <c r="G39" s="10">
        <v>-4093.0</v>
      </c>
    </row>
    <row r="40" spans="8:8">
      <c r="B40" s="5" t="s">
        <v>30</v>
      </c>
      <c r="C40" s="9">
        <v>18468.0</v>
      </c>
      <c r="D40" s="9">
        <v>24873.0</v>
      </c>
      <c r="E40" s="9">
        <v>15139.0</v>
      </c>
      <c r="F40" s="10">
        <v>19812.0</v>
      </c>
      <c r="G40" s="10">
        <v>20692.0</v>
      </c>
    </row>
    <row r="41" spans="8:8">
      <c r="B41" s="5" t="s">
        <v>31</v>
      </c>
      <c r="C41" s="9">
        <v>3493.0</v>
      </c>
      <c r="D41" s="9">
        <v>4920.0</v>
      </c>
      <c r="E41" s="9">
        <v>-14708.0</v>
      </c>
      <c r="F41" s="10">
        <v>6479.0</v>
      </c>
      <c r="G41" s="10">
        <v>7005.0</v>
      </c>
    </row>
    <row r="42" spans="8:8">
      <c r="B42" s="5" t="s">
        <v>32</v>
      </c>
      <c r="C42" s="9">
        <v>14975.0</v>
      </c>
      <c r="D42" s="9">
        <v>19953.0</v>
      </c>
      <c r="E42" s="9">
        <v>29847.0</v>
      </c>
      <c r="F42" s="10">
        <v>13333.0</v>
      </c>
      <c r="G42" s="10">
        <v>13687.0</v>
      </c>
    </row>
    <row r="43" spans="8:8">
      <c r="B43" s="5" t="s">
        <v>33</v>
      </c>
      <c r="C43" s="5"/>
      <c r="D43" s="5"/>
      <c r="E43" s="5"/>
      <c r="F43" s="5"/>
      <c r="G43" s="5"/>
    </row>
    <row r="44" spans="8:8">
      <c r="B44" s="5" t="s">
        <v>34</v>
      </c>
      <c r="C44" s="9">
        <v>-1072.0</v>
      </c>
      <c r="D44" s="9">
        <v>-583.0</v>
      </c>
      <c r="E44" s="9">
        <v>-397.0</v>
      </c>
      <c r="F44" s="10">
        <v>-357.0</v>
      </c>
      <c r="G44" s="10">
        <v>-342.0</v>
      </c>
    </row>
    <row r="45" spans="8:8">
      <c r="B45" s="5" t="s">
        <v>35</v>
      </c>
      <c r="C45" s="7">
        <v>13903.0</v>
      </c>
      <c r="D45" s="7">
        <v>19370.0</v>
      </c>
      <c r="E45" s="7">
        <v>29450.0</v>
      </c>
      <c r="F45" s="8">
        <v>12976.0</v>
      </c>
      <c r="G45" s="8">
        <v>13345.0</v>
      </c>
    </row>
    <row r="46" spans="8:8">
      <c r="B46" s="5" t="s">
        <v>36</v>
      </c>
      <c r="C46" s="9">
        <v>-3.0</v>
      </c>
      <c r="D46" s="11">
        <v>0.0</v>
      </c>
      <c r="E46" s="11">
        <v>0.0</v>
      </c>
      <c r="F46" s="5"/>
      <c r="G46" s="5"/>
    </row>
    <row r="47" spans="8:8">
      <c r="B47" s="5" t="s">
        <v>37</v>
      </c>
      <c r="C47" s="7">
        <v>13900.0</v>
      </c>
      <c r="D47" s="7">
        <v>19370.0</v>
      </c>
      <c r="E47" s="7">
        <v>29450.0</v>
      </c>
      <c r="F47" s="5"/>
      <c r="G47" s="5"/>
    </row>
    <row r="49" spans="8:8">
      <c r="B49" s="5" t="s">
        <v>38</v>
      </c>
      <c r="C49" s="5"/>
      <c r="D49" s="5"/>
      <c r="E49" s="5"/>
      <c r="F49" s="5"/>
      <c r="G49" s="5"/>
    </row>
    <row r="50" spans="8:8">
      <c r="B50" s="5" t="s">
        <v>39</v>
      </c>
      <c r="C50" s="12">
        <v>1.9</v>
      </c>
      <c r="D50" s="12">
        <v>2.85</v>
      </c>
      <c r="E50" s="12">
        <v>4.77</v>
      </c>
      <c r="F50" s="13">
        <v>2.1</v>
      </c>
      <c r="G50" s="13">
        <v>2.37</v>
      </c>
    </row>
    <row r="51" spans="8:8">
      <c r="B51" s="5" t="s">
        <v>40</v>
      </c>
      <c r="C51" s="5"/>
      <c r="D51" s="5"/>
      <c r="E51" s="5"/>
      <c r="F51" s="5"/>
      <c r="G51" s="5"/>
    </row>
    <row r="52" spans="8:8">
      <c r="B52" s="5" t="s">
        <v>39</v>
      </c>
      <c r="C52" s="12">
        <v>1.89</v>
      </c>
      <c r="D52" s="12">
        <v>2.85</v>
      </c>
      <c r="E52" s="12">
        <v>4.76</v>
      </c>
      <c r="F52" s="13">
        <v>2.1</v>
      </c>
      <c r="G52" s="13">
        <v>2.37</v>
      </c>
    </row>
    <row r="54" spans="8:8">
      <c r="B54" s="5"/>
      <c r="C54" s="9"/>
      <c r="D54" s="5"/>
      <c r="E54" s="5"/>
      <c r="F54" s="5"/>
      <c r="G54" s="5"/>
    </row>
  </sheetData>
  <mergeCells count="9">
    <mergeCell ref="A7:E7"/>
    <mergeCell ref="A8:E8"/>
    <mergeCell ref="A9:E9"/>
    <mergeCell ref="A5:E5"/>
    <mergeCell ref="A6:E6"/>
    <mergeCell ref="A1:E1"/>
    <mergeCell ref="A2:E2"/>
    <mergeCell ref="A3:E3"/>
    <mergeCell ref="A4:E4"/>
  </mergeCells>
  <hyperlinks>
    <hyperlink ref="A8" location="Table_Of_Contents!A1" display="Table Of Contents"/>
  </hyperlinks>
  <pageMargins left="0.75" right="0.75" top="1.0" bottom="1.0" header="0.5" footer="0.5"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4473C4"/>
  </sheetPr>
  <dimension ref="A1:I74"/>
  <sheetViews>
    <sheetView workbookViewId="0" topLeftCell="A38" zoomScale="111">
      <selection activeCell="C55" sqref="C55"/>
    </sheetView>
  </sheetViews>
  <sheetFormatPr defaultRowHeight="13.0" defaultColWidth="11" customWidth="1" outlineLevelCol="7"/>
  <cols>
    <col min="1" max="1" customWidth="1" width="3.0" outlineLevel="7" style="1"/>
    <col min="2" max="2" customWidth="1" width="73.0" outlineLevel="7" style="1"/>
    <col min="3" max="3" customWidth="1" width="17.0" outlineLevel="7" style="1"/>
    <col min="4" max="4" customWidth="1" width="17.0" outlineLevel="7" style="1"/>
    <col min="5" max="5" customWidth="1" width="20.832031" style="1"/>
    <col min="6" max="6" customWidth="1" width="20.832031" style="1"/>
    <col min="7" max="7" customWidth="1" width="20.832031" style="1"/>
    <col min="8" max="8" customWidth="1" width="20.832031" style="1"/>
    <col min="9" max="9" customWidth="1" width="20.832031" style="1"/>
    <col min="10" max="10" customWidth="1" width="20.832031" style="1"/>
    <col min="11" max="11" customWidth="1" width="20.832031" style="1"/>
    <col min="12" max="12" customWidth="1" width="20.832031" style="1"/>
    <col min="13" max="13" customWidth="1" width="20.832031" style="1"/>
    <col min="14" max="14" customWidth="1" width="20.832031" style="1"/>
    <col min="15" max="15" customWidth="1" width="20.832031" style="1"/>
    <col min="16" max="16" customWidth="1" width="20.832031" style="1"/>
    <col min="17" max="17" customWidth="1" width="20.832031" style="1"/>
    <col min="18" max="18" customWidth="1" width="20.832031" style="1"/>
    <col min="19" max="19" customWidth="1" width="20.832031" style="1"/>
    <col min="20" max="20" customWidth="1" width="20.832031" style="1"/>
    <col min="21" max="21" customWidth="1" width="20.832031" style="1"/>
    <col min="22" max="22" customWidth="1" width="20.832031" style="1"/>
    <col min="23" max="23" customWidth="1" width="20.832031" style="1"/>
    <col min="24" max="24" customWidth="1" width="20.832031" style="1"/>
    <col min="25" max="25" customWidth="1" width="20.832031" style="1"/>
    <col min="26" max="26" customWidth="1" width="20.832031" style="1"/>
    <col min="27" max="27" customWidth="1" width="20.832031" style="1"/>
    <col min="28" max="28" customWidth="1" width="20.832031" style="1"/>
    <col min="29" max="29" customWidth="1" width="20.832031" style="1"/>
    <col min="30" max="30" customWidth="1" width="20.832031" style="1"/>
    <col min="31" max="31" customWidth="1" width="20.832031" style="1"/>
    <col min="32" max="32" customWidth="1" width="20.832031" style="1"/>
    <col min="33" max="33" customWidth="1" width="20.832031" style="1"/>
    <col min="34" max="34" customWidth="1" width="20.832031" style="1"/>
    <col min="35" max="35" customWidth="1" width="20.832031" style="1"/>
    <col min="36" max="36" customWidth="1" width="20.832031" style="1"/>
    <col min="37" max="37" customWidth="1" width="20.832031" style="1"/>
    <col min="38" max="38" customWidth="1" width="20.832031" style="1"/>
    <col min="39" max="39" customWidth="1" width="20.832031" style="1"/>
    <col min="40" max="40" customWidth="1" width="20.832031" style="1"/>
    <col min="41" max="41" customWidth="1" width="20.832031" style="1"/>
    <col min="42" max="42" customWidth="1" width="20.832031" style="1"/>
    <col min="43" max="43" customWidth="1" width="20.832031" style="1"/>
    <col min="44" max="44" customWidth="1" width="20.832031" style="1"/>
    <col min="45" max="45" customWidth="1" width="20.832031" style="1"/>
    <col min="46" max="46" customWidth="1" width="20.832031" style="1"/>
    <col min="47" max="47" customWidth="1" width="20.832031" style="1"/>
    <col min="48" max="48" customWidth="1" width="20.832031" style="1"/>
    <col min="49" max="49" customWidth="1" width="20.832031" style="1"/>
    <col min="50" max="50" customWidth="1" width="20.832031" style="1"/>
    <col min="51" max="51" customWidth="1" width="20.832031" style="1"/>
    <col min="52" max="52" customWidth="1" width="20.832031" style="1"/>
    <col min="53" max="53" customWidth="1" width="20.832031" style="1"/>
    <col min="54" max="54" customWidth="1" width="20.832031" style="1"/>
    <col min="55" max="55" customWidth="1" width="20.832031" style="1"/>
    <col min="56" max="56" customWidth="1" width="20.832031" style="1"/>
    <col min="57" max="57" customWidth="1" width="20.832031" style="1"/>
    <col min="58" max="58" customWidth="1" width="20.832031" style="1"/>
    <col min="59" max="59" customWidth="1" width="20.832031" style="1"/>
    <col min="60" max="60" customWidth="1" width="20.832031" style="1"/>
    <col min="61" max="61" customWidth="1" width="20.832031" style="1"/>
    <col min="62" max="62" customWidth="1" width="20.832031" style="1"/>
    <col min="63" max="63" customWidth="1" width="20.832031" style="1"/>
    <col min="64" max="64" customWidth="1" width="20.832031" style="1"/>
    <col min="65" max="65" customWidth="1" width="20.832031" style="1"/>
    <col min="66" max="66" customWidth="1" width="20.832031" style="1"/>
    <col min="67" max="67" customWidth="1" width="20.832031" style="1"/>
    <col min="68" max="68" customWidth="1" width="20.832031" style="1"/>
    <col min="69" max="69" customWidth="1" width="20.832031" style="1"/>
    <col min="70" max="70" customWidth="1" width="20.832031" style="1"/>
    <col min="71" max="71" customWidth="1" width="20.832031" style="1"/>
    <col min="72" max="72" customWidth="1" width="20.832031" style="1"/>
    <col min="73" max="73" customWidth="1" width="20.832031" style="1"/>
    <col min="74" max="74" customWidth="1" width="20.832031" style="1"/>
    <col min="75" max="75" customWidth="1" width="20.832031" style="1"/>
    <col min="76" max="76" customWidth="1" width="20.832031" style="1"/>
    <col min="77" max="77" customWidth="1" width="20.832031" style="1"/>
    <col min="78" max="78" customWidth="1" width="20.832031" style="1"/>
    <col min="79" max="79" customWidth="1" width="20.832031" style="1"/>
    <col min="80" max="80" customWidth="1" width="20.832031" style="1"/>
    <col min="81" max="81" customWidth="1" width="20.832031" style="1"/>
    <col min="82" max="82" customWidth="1" width="20.832031" style="1"/>
    <col min="83" max="83" customWidth="1" width="20.832031" style="1"/>
    <col min="84" max="84" customWidth="1" width="20.832031" style="1"/>
    <col min="85" max="85" customWidth="1" width="20.832031" style="1"/>
    <col min="86" max="86" customWidth="1" width="20.832031" style="1"/>
    <col min="87" max="87" customWidth="1" width="20.832031" style="1"/>
    <col min="88" max="88" customWidth="1" width="20.832031" style="1"/>
    <col min="89" max="89" customWidth="1" width="20.832031" style="1"/>
    <col min="90" max="90" customWidth="1" width="20.832031" style="1"/>
    <col min="91" max="91" customWidth="1" width="20.832031" style="1"/>
    <col min="92" max="92" customWidth="1" width="20.832031" style="1"/>
    <col min="93" max="93" customWidth="1" width="20.832031" style="1"/>
    <col min="94" max="94" customWidth="1" width="20.832031" style="1"/>
    <col min="95" max="95" customWidth="1" width="20.832031" style="1"/>
    <col min="96" max="96" customWidth="1" width="20.832031" style="1"/>
    <col min="97" max="97" customWidth="1" width="20.832031" style="1"/>
    <col min="98" max="98" customWidth="1" width="20.832031" style="1"/>
    <col min="99" max="99" customWidth="1" width="20.832031" style="1"/>
    <col min="100" max="100" customWidth="1" width="20.832031" style="1"/>
    <col min="101" max="101" customWidth="1" width="20.832031" style="1"/>
    <col min="102" max="102" customWidth="1" width="20.832031" style="1"/>
    <col min="103" max="103" customWidth="1" width="20.832031" style="1"/>
    <col min="104" max="104" customWidth="1" width="20.832031" style="1"/>
    <col min="105" max="105" customWidth="1" width="20.832031" style="1"/>
    <col min="106" max="106" customWidth="1" width="20.832031" style="1"/>
    <col min="107" max="107" customWidth="1" width="20.832031" style="1"/>
    <col min="108" max="108" customWidth="1" width="20.832031" style="1"/>
    <col min="109" max="109" customWidth="1" width="20.832031" style="1"/>
    <col min="110" max="110" customWidth="1" width="20.832031" style="1"/>
    <col min="111" max="111" customWidth="1" width="20.832031" style="1"/>
    <col min="112" max="112" customWidth="1" width="20.832031" style="1"/>
    <col min="113" max="113" customWidth="1" width="20.832031" style="1"/>
    <col min="114" max="114" customWidth="1" width="20.832031" style="1"/>
    <col min="115" max="115" customWidth="1" width="20.832031" style="1"/>
    <col min="116" max="116" customWidth="1" width="20.832031" style="1"/>
    <col min="117" max="117" customWidth="1" width="20.832031" style="1"/>
    <col min="118" max="118" customWidth="1" width="20.832031" style="1"/>
    <col min="119" max="119" customWidth="1" width="20.832031" style="1"/>
    <col min="120" max="120" customWidth="1" width="20.832031" style="1"/>
    <col min="121" max="121" customWidth="1" width="20.832031" style="1"/>
    <col min="122" max="122" customWidth="1" width="20.832031" style="1"/>
    <col min="123" max="123" customWidth="1" width="20.832031" style="1"/>
    <col min="124" max="124" customWidth="1" width="20.832031" style="1"/>
    <col min="125" max="125" customWidth="1" width="20.832031" style="1"/>
    <col min="126" max="126" customWidth="1" width="20.832031" style="1"/>
    <col min="127" max="127" customWidth="1" width="20.832031" style="1"/>
    <col min="128" max="128" customWidth="1" width="20.832031" style="1"/>
    <col min="129" max="129" customWidth="1" width="20.832031" style="1"/>
    <col min="130" max="130" customWidth="1" width="20.832031" style="1"/>
    <col min="131" max="131" customWidth="1" width="20.832031" style="1"/>
    <col min="132" max="132" customWidth="1" width="20.832031" style="1"/>
    <col min="133" max="133" customWidth="1" width="20.832031" style="1"/>
    <col min="134" max="134" customWidth="1" width="20.832031" style="1"/>
    <col min="135" max="135" customWidth="1" width="20.832031" style="1"/>
    <col min="136" max="136" customWidth="1" width="20.832031" style="1"/>
    <col min="137" max="137" customWidth="1" width="20.832031" style="1"/>
    <col min="138" max="138" customWidth="1" width="20.832031" style="1"/>
    <col min="139" max="139" customWidth="1" width="20.832031" style="1"/>
    <col min="140" max="140" customWidth="1" width="20.832031" style="1"/>
    <col min="141" max="141" customWidth="1" width="20.832031" style="1"/>
    <col min="142" max="142" customWidth="1" width="20.832031" style="1"/>
    <col min="143" max="143" customWidth="1" width="20.832031" style="1"/>
    <col min="144" max="144" customWidth="1" width="20.832031" style="1"/>
    <col min="145" max="145" customWidth="1" width="20.832031" style="1"/>
    <col min="146" max="146" customWidth="1" width="20.832031" style="1"/>
    <col min="147" max="147" customWidth="1" width="20.832031" style="1"/>
    <col min="148" max="148" customWidth="1" width="20.832031" style="1"/>
    <col min="149" max="149" customWidth="1" width="20.832031" style="1"/>
    <col min="150" max="150" customWidth="1" width="20.832031" style="1"/>
    <col min="151" max="151" customWidth="1" width="20.832031" style="1"/>
    <col min="152" max="152" customWidth="1" width="20.832031" style="1"/>
    <col min="153" max="153" customWidth="1" width="20.832031" style="1"/>
    <col min="154" max="154" customWidth="1" width="20.832031" style="1"/>
    <col min="155" max="155" customWidth="1" width="20.832031" style="1"/>
    <col min="156" max="156" customWidth="1" width="20.832031" style="1"/>
    <col min="157" max="157" customWidth="1" width="20.832031" style="1"/>
    <col min="158" max="158" customWidth="1" width="20.832031" style="1"/>
    <col min="159" max="159" customWidth="1" width="20.832031" style="1"/>
    <col min="160" max="160" customWidth="1" width="20.832031" style="1"/>
    <col min="161" max="161" customWidth="1" width="20.832031" style="1"/>
    <col min="162" max="162" customWidth="1" width="20.832031" style="1"/>
    <col min="163" max="163" customWidth="1" width="20.832031" style="1"/>
    <col min="164" max="164" customWidth="1" width="20.832031" style="1"/>
    <col min="165" max="165" customWidth="1" width="20.832031" style="1"/>
    <col min="166" max="166" customWidth="1" width="20.832031" style="1"/>
    <col min="167" max="167" customWidth="1" width="20.832031" style="1"/>
    <col min="168" max="168" customWidth="1" width="20.832031" style="1"/>
    <col min="169" max="169" customWidth="1" width="20.832031" style="1"/>
    <col min="170" max="170" customWidth="1" width="20.832031" style="1"/>
    <col min="171" max="171" customWidth="1" width="20.832031" style="1"/>
    <col min="172" max="172" customWidth="1" width="20.832031" style="1"/>
    <col min="173" max="173" customWidth="1" width="20.832031" style="1"/>
    <col min="174" max="174" customWidth="1" width="20.832031" style="1"/>
    <col min="175" max="175" customWidth="1" width="20.832031" style="1"/>
    <col min="176" max="176" customWidth="1" width="20.832031" style="1"/>
    <col min="177" max="177" customWidth="1" width="20.832031" style="1"/>
    <col min="178" max="178" customWidth="1" width="20.832031" style="1"/>
    <col min="179" max="179" customWidth="1" width="20.832031" style="1"/>
    <col min="180" max="180" customWidth="1" width="20.832031" style="1"/>
    <col min="181" max="181" customWidth="1" width="20.832031" style="1"/>
    <col min="182" max="182" customWidth="1" width="20.832031" style="1"/>
    <col min="183" max="183" customWidth="1" width="20.832031" style="1"/>
    <col min="184" max="184" customWidth="1" width="20.832031" style="1"/>
    <col min="185" max="185" customWidth="1" width="20.832031" style="1"/>
    <col min="186" max="186" customWidth="1" width="20.832031" style="1"/>
    <col min="187" max="187" customWidth="1" width="20.832031" style="1"/>
    <col min="188" max="188" customWidth="1" width="20.832031" style="1"/>
    <col min="189" max="189" customWidth="1" width="20.832031" style="1"/>
    <col min="190" max="190" customWidth="1" width="20.832031" style="1"/>
    <col min="191" max="191" customWidth="1" width="20.832031" style="1"/>
    <col min="192" max="192" customWidth="1" width="20.832031" style="1"/>
    <col min="193" max="193" customWidth="1" width="20.832031" style="1"/>
    <col min="194" max="194" customWidth="1" width="20.832031" style="1"/>
    <col min="195" max="195" customWidth="1" width="20.832031" style="1"/>
    <col min="196" max="196" customWidth="1" width="20.832031" style="1"/>
    <col min="197" max="197" customWidth="1" width="20.832031" style="1"/>
    <col min="198" max="198" customWidth="1" width="20.832031" style="1"/>
    <col min="199" max="199" customWidth="1" width="20.832031" style="1"/>
    <col min="200" max="200" customWidth="1" width="20.832031" style="1"/>
    <col min="201" max="201" customWidth="1" width="20.832031" style="1"/>
    <col min="202" max="202" customWidth="1" width="20.832031" style="1"/>
    <col min="203" max="203" customWidth="1" width="20.832031" style="1"/>
    <col min="204" max="204" customWidth="1" width="20.832031" style="1"/>
    <col min="205" max="205" customWidth="1" width="20.832031" style="1"/>
    <col min="206" max="206" customWidth="1" width="20.832031" style="1"/>
    <col min="207" max="207" customWidth="1" width="20.832031" style="1"/>
    <col min="208" max="208" customWidth="1" width="20.832031" style="1"/>
    <col min="209" max="209" customWidth="1" width="20.832031" style="1"/>
    <col min="210" max="210" customWidth="1" width="20.832031" style="1"/>
    <col min="211" max="211" customWidth="1" width="20.832031" style="1"/>
    <col min="212" max="212" customWidth="1" width="20.832031" style="1"/>
    <col min="213" max="213" customWidth="1" width="20.832031" style="1"/>
    <col min="214" max="214" customWidth="1" width="20.832031" style="1"/>
    <col min="215" max="215" customWidth="1" width="20.832031" style="1"/>
    <col min="216" max="216" customWidth="1" width="20.832031" style="1"/>
    <col min="217" max="217" customWidth="1" width="20.832031" style="1"/>
    <col min="218" max="218" customWidth="1" width="20.832031" style="1"/>
    <col min="219" max="219" customWidth="1" width="20.832031" style="1"/>
    <col min="220" max="220" customWidth="1" width="20.832031" style="1"/>
    <col min="221" max="221" customWidth="1" width="20.832031" style="1"/>
    <col min="222" max="222" customWidth="1" width="20.832031" style="1"/>
    <col min="223" max="223" customWidth="1" width="20.832031" style="1"/>
    <col min="224" max="224" customWidth="1" width="20.832031" style="1"/>
    <col min="225" max="225" customWidth="1" width="20.832031" style="1"/>
    <col min="226" max="226" customWidth="1" width="20.832031" style="1"/>
    <col min="227" max="227" customWidth="1" width="20.832031" style="1"/>
    <col min="228" max="228" customWidth="1" width="20.832031" style="1"/>
    <col min="229" max="229" customWidth="1" width="20.832031" style="1"/>
    <col min="230" max="230" customWidth="1" width="20.832031" style="1"/>
    <col min="231" max="231" customWidth="1" width="20.832031" style="1"/>
    <col min="232" max="232" customWidth="1" width="20.832031" style="1"/>
    <col min="233" max="233" customWidth="1" width="20.832031" style="1"/>
    <col min="234" max="234" customWidth="1" width="20.832031" style="1"/>
    <col min="235" max="235" customWidth="1" width="20.832031" style="1"/>
    <col min="236" max="236" customWidth="1" width="20.832031" style="1"/>
    <col min="237" max="237" customWidth="1" width="20.832031" style="1"/>
    <col min="238" max="238" customWidth="1" width="20.832031" style="1"/>
    <col min="239" max="239" customWidth="1" width="20.832031" style="1"/>
    <col min="240" max="240" customWidth="1" width="20.832031" style="1"/>
    <col min="241" max="241" customWidth="1" width="20.832031" style="1"/>
    <col min="242" max="242" customWidth="1" width="20.832031" style="1"/>
    <col min="243" max="243" customWidth="1" width="20.832031" style="1"/>
    <col min="244" max="244" customWidth="1" width="20.832031" style="1"/>
    <col min="245" max="245" customWidth="1" width="20.832031" style="1"/>
    <col min="246" max="246" customWidth="1" width="20.832031" style="1"/>
    <col min="247" max="247" customWidth="1" width="20.832031" style="1"/>
    <col min="248" max="248" customWidth="1" width="20.832031" style="1"/>
    <col min="249" max="249" customWidth="1" width="20.832031" style="1"/>
    <col min="250" max="250" customWidth="1" width="20.832031" style="1"/>
    <col min="251" max="251" customWidth="1" width="20.832031" style="1"/>
    <col min="252" max="252" customWidth="1" width="20.832031" style="1"/>
    <col min="253" max="253" customWidth="1" width="20.832031" style="1"/>
    <col min="254" max="254" customWidth="1" width="20.832031" style="1"/>
    <col min="255" max="255" customWidth="1" width="20.832031" style="1"/>
    <col min="256" max="256" customWidth="1" width="20.832031" style="1"/>
    <col min="257" max="16384" width="9" style="0" hidden="0"/>
  </cols>
  <sheetData>
    <row r="1" spans="8:8">
      <c r="A1" s="2" t="s">
        <v>0</v>
      </c>
      <c r="B1" s="3"/>
      <c r="C1" s="3"/>
      <c r="D1" s="3"/>
    </row>
    <row r="2" spans="8:8">
      <c r="A2" s="2" t="s">
        <v>1</v>
      </c>
      <c r="B2" s="3"/>
      <c r="C2" s="3"/>
      <c r="D2" s="3"/>
    </row>
    <row r="3" spans="8:8">
      <c r="A3" s="2" t="s">
        <v>2</v>
      </c>
      <c r="B3" s="3"/>
      <c r="C3" s="3"/>
      <c r="D3" s="3"/>
    </row>
    <row r="4" spans="8:8">
      <c r="A4" s="2" t="s">
        <v>41</v>
      </c>
      <c r="B4" s="3"/>
      <c r="C4" s="3"/>
      <c r="D4" s="3"/>
    </row>
    <row r="5" spans="8:8">
      <c r="A5" s="2" t="s">
        <v>4</v>
      </c>
      <c r="B5" s="3"/>
      <c r="C5" s="3"/>
      <c r="D5" s="3"/>
    </row>
    <row r="6" spans="8:8">
      <c r="A6" s="2" t="s">
        <v>5</v>
      </c>
      <c r="B6" s="3"/>
      <c r="C6" s="3"/>
      <c r="D6" s="3"/>
    </row>
    <row r="7" spans="8:8">
      <c r="A7" s="2" t="s">
        <v>6</v>
      </c>
      <c r="B7" s="3"/>
      <c r="C7" s="3"/>
      <c r="D7" s="3"/>
    </row>
    <row r="8" spans="8:8">
      <c r="A8" s="4" t="s">
        <v>7</v>
      </c>
      <c r="B8" s="3"/>
      <c r="C8" s="3"/>
      <c r="D8" s="3"/>
    </row>
    <row r="9" spans="8:8">
      <c r="A9" s="2" t="s">
        <v>1</v>
      </c>
      <c r="B9" s="3"/>
      <c r="C9" s="3"/>
      <c r="D9" s="3"/>
    </row>
    <row r="10" spans="8:8">
      <c r="A10" s="5"/>
      <c r="B10" s="5" t="s">
        <v>8</v>
      </c>
      <c r="C10" s="5"/>
      <c r="D10" s="5"/>
    </row>
    <row r="11" spans="8:8">
      <c r="A11" s="5"/>
      <c r="B11" s="5" t="s">
        <v>9</v>
      </c>
      <c r="C11" s="5"/>
      <c r="D11" s="5"/>
    </row>
    <row r="16" spans="8:8">
      <c r="A16" s="5"/>
      <c r="B16" s="5" t="s">
        <v>42</v>
      </c>
      <c r="C16" s="5"/>
      <c r="D16" s="5"/>
    </row>
    <row r="17" spans="8:8">
      <c r="B17" s="5" t="s">
        <v>1</v>
      </c>
      <c r="C17" s="5" t="s">
        <v>43</v>
      </c>
      <c r="D17" s="5"/>
      <c r="E17" s="5"/>
      <c r="F17" s="5"/>
      <c r="G17" s="5"/>
    </row>
    <row r="18" spans="8:8">
      <c r="B18" s="5" t="s">
        <v>1</v>
      </c>
      <c r="C18" s="5">
        <v>2019.0</v>
      </c>
      <c r="D18" s="5">
        <v>2018.0</v>
      </c>
      <c r="E18" s="6">
        <v>2017.0</v>
      </c>
      <c r="F18" s="6">
        <v>2016.0</v>
      </c>
      <c r="G18" s="6">
        <v>2015.0</v>
      </c>
    </row>
    <row r="19" spans="8:8">
      <c r="B19" s="5" t="s">
        <v>44</v>
      </c>
      <c r="C19" s="5"/>
      <c r="D19" s="5"/>
      <c r="E19" s="5"/>
      <c r="F19" s="5"/>
      <c r="G19" s="6" t="s">
        <v>1</v>
      </c>
    </row>
    <row r="20" spans="8:8">
      <c r="B20" s="5" t="s">
        <v>45</v>
      </c>
      <c r="C20" s="5"/>
      <c r="D20" s="5"/>
      <c r="E20" s="5"/>
      <c r="F20" s="5"/>
      <c r="G20" s="5"/>
    </row>
    <row r="21" spans="8:8">
      <c r="B21" s="14" t="s">
        <v>46</v>
      </c>
      <c r="C21" s="15">
        <v>12130.0</v>
      </c>
      <c r="D21" s="15">
        <v>5204.0</v>
      </c>
      <c r="E21" s="8">
        <v>50498.0</v>
      </c>
      <c r="F21" s="8">
        <v>5788.0</v>
      </c>
      <c r="G21" s="8">
        <v>5121.0</v>
      </c>
    </row>
    <row r="22" spans="8:8">
      <c r="B22" s="5" t="s">
        <v>47</v>
      </c>
      <c r="C22" s="5"/>
      <c r="D22" s="5"/>
      <c r="E22" s="5"/>
      <c r="F22" s="5"/>
      <c r="G22" s="5"/>
    </row>
    <row r="23" spans="8:8">
      <c r="B23" s="5" t="s">
        <v>48</v>
      </c>
      <c r="C23" s="9">
        <v>22636.0</v>
      </c>
      <c r="D23" s="9">
        <v>26472.0</v>
      </c>
      <c r="E23" s="10">
        <v>16522.0</v>
      </c>
      <c r="F23" s="10">
        <v>16794.0</v>
      </c>
      <c r="G23" s="10">
        <v>16532.0</v>
      </c>
    </row>
    <row r="24" spans="8:8">
      <c r="B24" s="5" t="s">
        <v>49</v>
      </c>
      <c r="C24" s="9">
        <v>1631.0</v>
      </c>
      <c r="D24" s="9">
        <v>2047.0</v>
      </c>
      <c r="E24" s="10">
        <v>1369.0</v>
      </c>
      <c r="F24" s="10">
        <v>1555.0</v>
      </c>
      <c r="G24" s="10">
        <v>1072.0</v>
      </c>
    </row>
    <row r="25" spans="8:8">
      <c r="B25" s="5" t="s">
        <v>50</v>
      </c>
      <c r="C25" s="9">
        <v>18364.0</v>
      </c>
      <c r="D25" s="9">
        <v>17704.0</v>
      </c>
      <c r="E25" s="10">
        <v>10757.0</v>
      </c>
      <c r="F25" s="10">
        <v>14232.0</v>
      </c>
      <c r="G25" s="10">
        <v>13267.0</v>
      </c>
    </row>
    <row r="26" spans="8:8">
      <c r="B26" s="5" t="s">
        <v>51</v>
      </c>
      <c r="C26" s="9">
        <v>54761.0</v>
      </c>
      <c r="D26" s="9">
        <v>51427.0</v>
      </c>
      <c r="E26" s="10">
        <v>79146.0</v>
      </c>
      <c r="F26" s="10">
        <v>38369.0</v>
      </c>
      <c r="G26" s="10">
        <v>35992.0</v>
      </c>
    </row>
    <row r="27" spans="8:8">
      <c r="B27" s="14" t="s">
        <v>52</v>
      </c>
      <c r="C27" s="14"/>
      <c r="D27" s="14"/>
      <c r="E27" s="5"/>
      <c r="F27" s="5"/>
      <c r="G27" s="5"/>
    </row>
    <row r="28" spans="8:8">
      <c r="B28" s="14" t="s">
        <v>53</v>
      </c>
      <c r="C28" s="16">
        <v>12434.0</v>
      </c>
      <c r="D28" s="16">
        <v>7713.0</v>
      </c>
      <c r="E28" s="17">
        <v>0.0</v>
      </c>
      <c r="F28" s="5">
        <v>0.0</v>
      </c>
      <c r="G28" s="5">
        <v>0.0</v>
      </c>
    </row>
    <row r="29" spans="8:8">
      <c r="B29" s="5" t="s">
        <v>54</v>
      </c>
      <c r="C29" s="9">
        <v>130128.0</v>
      </c>
      <c r="D29" s="9">
        <v>131473.0</v>
      </c>
      <c r="E29" s="10">
        <v>125222.0</v>
      </c>
      <c r="F29" s="10">
        <v>124899.0</v>
      </c>
      <c r="G29" s="10">
        <v>124450.0</v>
      </c>
    </row>
    <row r="30" spans="8:8">
      <c r="B30" s="5" t="s">
        <v>55</v>
      </c>
      <c r="C30" s="9">
        <v>146241.0</v>
      </c>
      <c r="D30" s="9">
        <v>146370.0</v>
      </c>
      <c r="E30" s="10">
        <v>105449.0</v>
      </c>
      <c r="F30" s="10">
        <v>105207.0</v>
      </c>
      <c r="G30" s="10">
        <v>104568.0</v>
      </c>
    </row>
    <row r="31" spans="8:8">
      <c r="B31" s="5" t="s">
        <v>56</v>
      </c>
      <c r="C31" s="9">
        <v>97907.0</v>
      </c>
      <c r="D31" s="9">
        <v>96144.0</v>
      </c>
      <c r="E31" s="10">
        <v>96136.0</v>
      </c>
      <c r="F31" s="10">
        <v>94176.0</v>
      </c>
      <c r="G31" s="10">
        <v>93093.0</v>
      </c>
    </row>
    <row r="32" spans="8:8">
      <c r="B32" s="5" t="s">
        <v>57</v>
      </c>
      <c r="C32" s="9">
        <v>23567.0</v>
      </c>
      <c r="D32" s="9">
        <v>24345.0</v>
      </c>
      <c r="E32" s="10">
        <v>7021.0</v>
      </c>
      <c r="F32" s="5"/>
      <c r="G32" s="5"/>
    </row>
    <row r="33" spans="8:8">
      <c r="B33" s="5" t="s">
        <v>58</v>
      </c>
      <c r="C33" s="9">
        <v>15345.0</v>
      </c>
      <c r="D33" s="9">
        <v>17069.0</v>
      </c>
      <c r="E33" s="17">
        <v>0.0</v>
      </c>
      <c r="F33" s="10">
        <v>14243.0</v>
      </c>
      <c r="G33" s="10">
        <v>18208.0</v>
      </c>
    </row>
    <row r="34" spans="8:8">
      <c r="B34" s="5" t="s">
        <v>59</v>
      </c>
      <c r="C34" s="9">
        <v>20798.0</v>
      </c>
      <c r="D34" s="9">
        <v>26269.0</v>
      </c>
      <c r="E34" s="10">
        <v>11119.0</v>
      </c>
      <c r="F34" s="10">
        <v>8441.0</v>
      </c>
      <c r="G34" s="10">
        <v>9409.0</v>
      </c>
    </row>
    <row r="35" spans="8:8">
      <c r="B35" s="5" t="s">
        <v>60</v>
      </c>
      <c r="C35" s="9">
        <v>3695.0</v>
      </c>
      <c r="D35" s="9">
        <v>6245.0</v>
      </c>
      <c r="E35" s="10">
        <v>1560.0</v>
      </c>
      <c r="F35" s="10">
        <v>1674.0</v>
      </c>
      <c r="G35" s="10">
        <v>1606.0</v>
      </c>
    </row>
    <row r="36" spans="8:8">
      <c r="B36" s="5" t="s">
        <v>61</v>
      </c>
      <c r="C36" s="9">
        <v>24039.0</v>
      </c>
      <c r="D36" s="11">
        <v>0.0</v>
      </c>
      <c r="E36" s="10">
        <v>18444.0</v>
      </c>
      <c r="F36" s="5"/>
      <c r="G36" s="5"/>
    </row>
    <row r="37" spans="8:8">
      <c r="B37" s="5" t="s">
        <v>62</v>
      </c>
      <c r="C37" s="9">
        <v>22754.0</v>
      </c>
      <c r="D37" s="9">
        <v>24809.0</v>
      </c>
      <c r="E37" s="5"/>
      <c r="F37" s="10">
        <v>16812.0</v>
      </c>
      <c r="G37" s="10">
        <v>15346.0</v>
      </c>
    </row>
    <row r="38" spans="8:8">
      <c r="B38" s="5" t="s">
        <v>63</v>
      </c>
      <c r="C38" s="7">
        <v>551669.0</v>
      </c>
      <c r="D38" s="7">
        <v>531864.0</v>
      </c>
      <c r="E38" s="8">
        <v>444097.0</v>
      </c>
      <c r="F38" s="8">
        <v>403821.0</v>
      </c>
      <c r="G38" s="8">
        <v>402672.0</v>
      </c>
    </row>
    <row r="39" spans="8:8">
      <c r="B39" s="5"/>
      <c r="C39" s="5"/>
      <c r="D39" s="5"/>
      <c r="E39" s="5"/>
      <c r="F39" s="5"/>
      <c r="G39" s="5"/>
    </row>
    <row r="40" spans="8:8">
      <c r="B40" s="5" t="s">
        <v>64</v>
      </c>
      <c r="C40" s="5"/>
      <c r="D40" s="5"/>
      <c r="E40" s="5"/>
      <c r="F40" s="5"/>
      <c r="G40" s="5"/>
    </row>
    <row r="41" spans="8:8">
      <c r="B41" s="5" t="s">
        <v>65</v>
      </c>
      <c r="C41" s="5"/>
      <c r="D41" s="5"/>
      <c r="E41" s="5"/>
      <c r="F41" s="5"/>
      <c r="G41" s="5"/>
    </row>
    <row r="42" spans="8:8">
      <c r="B42" s="14" t="s">
        <v>66</v>
      </c>
      <c r="C42" s="15">
        <v>11838.0</v>
      </c>
      <c r="D42" s="15">
        <v>10255.0</v>
      </c>
      <c r="E42" s="8">
        <v>38374.0</v>
      </c>
      <c r="F42" s="8">
        <v>9832.0</v>
      </c>
      <c r="G42" s="8">
        <v>7636.0</v>
      </c>
    </row>
    <row r="43" spans="8:8">
      <c r="B43" s="5" t="s">
        <v>67</v>
      </c>
      <c r="C43" s="9">
        <v>45956.0</v>
      </c>
      <c r="D43" s="9">
        <v>43184.0</v>
      </c>
      <c r="E43" s="10">
        <v>34470.0</v>
      </c>
      <c r="F43" s="10">
        <v>31138.0</v>
      </c>
      <c r="G43" s="10">
        <v>30372.0</v>
      </c>
    </row>
    <row r="44" spans="8:8">
      <c r="B44" s="5" t="s">
        <v>68</v>
      </c>
      <c r="C44" s="9">
        <v>6124.0</v>
      </c>
      <c r="D44" s="9">
        <v>5948.0</v>
      </c>
      <c r="E44" s="10">
        <v>4213.0</v>
      </c>
      <c r="F44" s="10">
        <v>4519.0</v>
      </c>
      <c r="G44" s="10">
        <v>4682.0</v>
      </c>
    </row>
    <row r="45" spans="8:8">
      <c r="B45" s="5" t="s">
        <v>69</v>
      </c>
      <c r="C45" s="9">
        <v>1212.0</v>
      </c>
      <c r="D45" s="9">
        <v>1179.0</v>
      </c>
      <c r="E45" s="10">
        <v>1262.0</v>
      </c>
      <c r="F45" s="10">
        <v>2079.0</v>
      </c>
      <c r="G45" s="10">
        <v>2176.0</v>
      </c>
    </row>
    <row r="46" spans="8:8">
      <c r="B46" s="14" t="s">
        <v>70</v>
      </c>
      <c r="C46" s="16">
        <v>3781.0</v>
      </c>
      <c r="D46" s="16">
        <v>3854.0</v>
      </c>
      <c r="E46" s="10">
        <v>3070.0</v>
      </c>
      <c r="F46" s="10">
        <v>3008.0</v>
      </c>
      <c r="G46" s="10">
        <v>2950.0</v>
      </c>
    </row>
    <row r="47" spans="8:8">
      <c r="B47" s="5" t="s">
        <v>71</v>
      </c>
      <c r="C47" s="9">
        <v>68911.0</v>
      </c>
      <c r="D47" s="9">
        <v>64420.0</v>
      </c>
      <c r="E47" s="10">
        <v>81389.0</v>
      </c>
      <c r="F47" s="10">
        <v>50576.0</v>
      </c>
      <c r="G47" s="10">
        <v>47816.0</v>
      </c>
    </row>
    <row r="48" spans="8:8">
      <c r="B48" s="14" t="s">
        <v>72</v>
      </c>
      <c r="C48" s="16">
        <v>151309.0</v>
      </c>
      <c r="D48" s="16">
        <v>166250.0</v>
      </c>
      <c r="E48" s="10">
        <v>125972.0</v>
      </c>
      <c r="F48" s="10">
        <v>113681.0</v>
      </c>
      <c r="G48" s="10">
        <v>118515.0</v>
      </c>
    </row>
    <row r="49" spans="8:8">
      <c r="B49" s="5" t="s">
        <v>73</v>
      </c>
      <c r="C49" s="5"/>
      <c r="D49" s="5"/>
      <c r="E49" s="5"/>
      <c r="F49" s="5"/>
      <c r="G49" s="5"/>
    </row>
    <row r="50" spans="8:8">
      <c r="B50" s="5" t="s">
        <v>74</v>
      </c>
      <c r="C50" s="9">
        <v>59502.0</v>
      </c>
      <c r="D50" s="9">
        <v>57859.0</v>
      </c>
      <c r="E50" s="10">
        <v>43207.0</v>
      </c>
      <c r="F50" s="10">
        <v>60128.0</v>
      </c>
      <c r="G50" s="10">
        <v>56181.0</v>
      </c>
    </row>
    <row r="51" spans="8:8">
      <c r="B51" s="5" t="s">
        <v>75</v>
      </c>
      <c r="C51" s="9">
        <v>18788.0</v>
      </c>
      <c r="D51" s="9">
        <v>19218.0</v>
      </c>
      <c r="E51" s="10">
        <v>31775.0</v>
      </c>
      <c r="F51" s="10">
        <v>33578.0</v>
      </c>
      <c r="G51" s="10">
        <v>34262.0</v>
      </c>
    </row>
    <row r="52" spans="8:8">
      <c r="B52" s="5" t="s">
        <v>76</v>
      </c>
      <c r="C52" s="9">
        <v>21804.0</v>
      </c>
      <c r="D52" s="11">
        <v>0.0</v>
      </c>
      <c r="E52" s="10">
        <v>19747.0</v>
      </c>
      <c r="F52" s="5"/>
      <c r="G52" s="5"/>
    </row>
    <row r="53" spans="8:8">
      <c r="B53" s="5" t="s">
        <v>77</v>
      </c>
      <c r="C53" s="9">
        <v>29421.0</v>
      </c>
      <c r="D53" s="9">
        <v>30233.0</v>
      </c>
      <c r="E53" s="5"/>
      <c r="F53" s="10">
        <v>21748.0</v>
      </c>
      <c r="G53" s="10">
        <v>22258.0</v>
      </c>
    </row>
    <row r="54" spans="8:8">
      <c r="B54" s="5" t="s">
        <v>78</v>
      </c>
      <c r="C54" s="9">
        <v>129515.0</v>
      </c>
      <c r="D54" s="9">
        <v>107310.0</v>
      </c>
      <c r="E54" s="10">
        <v>94729.0</v>
      </c>
      <c r="F54" s="10">
        <v>115454.0</v>
      </c>
      <c r="G54" s="10">
        <v>112701.0</v>
      </c>
    </row>
    <row r="55" spans="8:8" s="5" ht="13.0" customFormat="1">
      <c r="B55" s="5" t="s">
        <v>246</v>
      </c>
      <c r="C55" s="9">
        <f>SUM(C42:C46,C48:C53)</f>
        <v>349735.0</v>
      </c>
      <c r="D55" s="9">
        <f t="shared" si="0" ref="D55:G55">SUM(D42:D46,D48:D53)</f>
        <v>337980.0</v>
      </c>
      <c r="E55" s="9">
        <f t="shared" si="0"/>
        <v>302090.0</v>
      </c>
      <c r="F55" s="9">
        <f t="shared" si="0"/>
        <v>279711.0</v>
      </c>
      <c r="G55" s="9">
        <f t="shared" si="0"/>
        <v>279032.0</v>
      </c>
    </row>
    <row r="56" spans="8:8">
      <c r="B56" s="5"/>
      <c r="C56" s="5"/>
      <c r="D56" s="5"/>
      <c r="E56" s="5"/>
      <c r="F56" s="5"/>
      <c r="G56" s="5"/>
    </row>
    <row r="57" spans="8:8">
      <c r="B57" s="5" t="s">
        <v>79</v>
      </c>
      <c r="C57" s="9"/>
      <c r="D57" s="5"/>
      <c r="E57" s="5"/>
      <c r="F57" s="5"/>
      <c r="G57" s="5"/>
    </row>
    <row r="58" spans="8:8">
      <c r="B58" s="5" t="s">
        <v>80</v>
      </c>
      <c r="C58" s="5"/>
      <c r="D58" s="5"/>
      <c r="E58" s="5"/>
      <c r="F58" s="5"/>
      <c r="G58" s="5"/>
    </row>
    <row r="59" spans="8:8">
      <c r="B59" s="5" t="s">
        <v>81</v>
      </c>
      <c r="C59" s="5"/>
      <c r="D59" s="5"/>
      <c r="E59" s="5"/>
      <c r="F59" s="5"/>
      <c r="G59" s="5"/>
    </row>
    <row r="60" spans="8:8">
      <c r="B60" s="5" t="s">
        <v>82</v>
      </c>
      <c r="C60" s="5"/>
      <c r="D60" s="5"/>
      <c r="E60" s="5"/>
      <c r="F60" s="5"/>
      <c r="G60" s="5"/>
    </row>
    <row r="61" spans="8:8">
      <c r="B61" s="5" t="s">
        <v>83</v>
      </c>
      <c r="C61" s="11">
        <v>0.0</v>
      </c>
      <c r="D61" s="11">
        <v>0.0</v>
      </c>
      <c r="E61" s="5"/>
      <c r="F61" s="5"/>
      <c r="G61" s="5"/>
    </row>
    <row r="62" spans="8:8">
      <c r="B62" s="5" t="s">
        <v>84</v>
      </c>
      <c r="C62" s="5"/>
      <c r="D62" s="5"/>
      <c r="E62" s="5"/>
      <c r="F62" s="5"/>
      <c r="G62" s="5"/>
    </row>
    <row r="63" spans="8:8">
      <c r="B63" s="5" t="s">
        <v>85</v>
      </c>
      <c r="C63" s="5"/>
      <c r="D63" s="5"/>
      <c r="E63" s="5"/>
      <c r="F63" s="5"/>
      <c r="G63" s="5"/>
    </row>
    <row r="64" spans="8:8">
      <c r="B64" s="5" t="s">
        <v>86</v>
      </c>
      <c r="C64" s="5"/>
      <c r="D64" s="5"/>
      <c r="E64" s="5"/>
      <c r="F64" s="5"/>
      <c r="G64" s="5"/>
    </row>
    <row r="65" spans="8:8">
      <c r="B65" s="5" t="s">
        <v>87</v>
      </c>
      <c r="C65" s="9">
        <v>7621.0</v>
      </c>
      <c r="D65" s="9">
        <v>7621.0</v>
      </c>
      <c r="E65" s="10">
        <v>6495.0</v>
      </c>
      <c r="F65" s="10">
        <v>6495.0</v>
      </c>
      <c r="G65" s="10">
        <v>6495.0</v>
      </c>
    </row>
    <row r="66" spans="8:8">
      <c r="B66" s="5" t="s">
        <v>88</v>
      </c>
      <c r="C66" s="9">
        <v>126279.0</v>
      </c>
      <c r="D66" s="9">
        <v>125525.0</v>
      </c>
      <c r="E66" s="10">
        <v>89563.0</v>
      </c>
      <c r="F66" s="10">
        <v>89604.0</v>
      </c>
      <c r="G66" s="10">
        <v>89763.0</v>
      </c>
    </row>
    <row r="67" spans="8:8">
      <c r="B67" s="5" t="s">
        <v>89</v>
      </c>
      <c r="C67" s="9">
        <v>57936.0</v>
      </c>
      <c r="D67" s="9">
        <v>58753.0</v>
      </c>
      <c r="E67" s="10">
        <v>50500.0</v>
      </c>
      <c r="F67" s="10">
        <v>34734.0</v>
      </c>
      <c r="G67" s="10">
        <v>33671.0</v>
      </c>
    </row>
    <row r="68" spans="8:8">
      <c r="B68" s="5" t="s">
        <v>90</v>
      </c>
      <c r="C68" s="5"/>
      <c r="D68" s="5"/>
      <c r="E68" s="5"/>
      <c r="F68" s="5"/>
      <c r="G68" s="5"/>
    </row>
    <row r="69" spans="8:8">
      <c r="B69" s="5" t="s">
        <v>91</v>
      </c>
      <c r="C69" s="5"/>
      <c r="D69" s="5"/>
      <c r="E69" s="5"/>
      <c r="F69" s="5"/>
      <c r="G69" s="5"/>
    </row>
    <row r="70" spans="8:8">
      <c r="B70" s="5" t="s">
        <v>92</v>
      </c>
      <c r="C70" s="9">
        <v>-13085.0</v>
      </c>
      <c r="D70" s="9">
        <v>-12059.0</v>
      </c>
      <c r="E70" s="10">
        <v>-12714.0</v>
      </c>
      <c r="F70" s="10">
        <v>-12659.0</v>
      </c>
      <c r="G70" s="10">
        <v>-12592.0</v>
      </c>
    </row>
    <row r="71" spans="8:8">
      <c r="B71" s="5" t="s">
        <v>93</v>
      </c>
      <c r="C71" s="9">
        <v>5470.0</v>
      </c>
      <c r="D71" s="9">
        <v>4249.0</v>
      </c>
      <c r="E71" s="10">
        <v>7017.0</v>
      </c>
      <c r="F71" s="10">
        <v>4961.0</v>
      </c>
      <c r="G71" s="10">
        <v>5334.0</v>
      </c>
    </row>
    <row r="72" spans="8:8">
      <c r="B72" s="5" t="s">
        <v>94</v>
      </c>
      <c r="C72" s="9">
        <v>17713.0</v>
      </c>
      <c r="D72" s="9">
        <v>9795.0</v>
      </c>
      <c r="E72" s="10">
        <v>1146.0</v>
      </c>
      <c r="F72" s="10">
        <v>975.0</v>
      </c>
      <c r="G72" s="10">
        <v>969.0</v>
      </c>
    </row>
    <row r="73" spans="8:8">
      <c r="B73" s="5" t="s">
        <v>95</v>
      </c>
      <c r="C73" s="9">
        <v>201934.0</v>
      </c>
      <c r="D73" s="9">
        <v>193884.0</v>
      </c>
      <c r="E73" s="10">
        <v>142007.0</v>
      </c>
      <c r="F73" s="10">
        <v>124110.0</v>
      </c>
      <c r="G73" s="10">
        <v>123640.0</v>
      </c>
    </row>
    <row r="74" spans="8:8">
      <c r="B74" s="5" t="s">
        <v>96</v>
      </c>
      <c r="C74" s="7">
        <v>551669.0</v>
      </c>
      <c r="D74" s="7">
        <v>531864.0</v>
      </c>
      <c r="E74" s="8">
        <v>444097.0</v>
      </c>
      <c r="F74" s="8">
        <v>403821.0</v>
      </c>
      <c r="G74" s="8">
        <v>402672.0</v>
      </c>
    </row>
  </sheetData>
  <mergeCells count="9">
    <mergeCell ref="A7:D7"/>
    <mergeCell ref="A8:D8"/>
    <mergeCell ref="A9:D9"/>
    <mergeCell ref="A5:D5"/>
    <mergeCell ref="A6:D6"/>
    <mergeCell ref="A1:D1"/>
    <mergeCell ref="A2:D2"/>
    <mergeCell ref="A3:D3"/>
    <mergeCell ref="A4:D4"/>
  </mergeCells>
  <hyperlinks>
    <hyperlink ref="A8" location="Table_Of_Contents!A1" display="Table Of Contents"/>
  </hyperlinks>
  <pageMargins left="0.75" right="0.75" top="1.0" bottom="1.0" header="0.5" footer="0.5"/>
  <legacy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FF0000"/>
  </sheetPr>
  <dimension ref="A1:J55"/>
  <sheetViews>
    <sheetView workbookViewId="0" topLeftCell="A11" zoomScale="89">
      <selection activeCell="C35" sqref="C35"/>
    </sheetView>
  </sheetViews>
  <sheetFormatPr defaultRowHeight="13.0" defaultColWidth="9" customWidth="1" outlineLevelCol="7"/>
  <cols>
    <col min="1" max="1" customWidth="1" width="3.0" outlineLevel="7" style="18"/>
    <col min="2" max="2" customWidth="1" width="52.0" outlineLevel="7" style="18"/>
    <col min="3" max="3" customWidth="1" width="17.0" outlineLevel="7" style="18"/>
    <col min="4" max="4" customWidth="1" width="17.0" outlineLevel="7" style="18"/>
    <col min="5" max="5" customWidth="1" width="17.0" outlineLevel="7" style="18"/>
    <col min="6" max="6" customWidth="1" width="21.664063" style="18"/>
    <col min="7" max="7" customWidth="1" width="21.664063" style="18"/>
    <col min="8" max="8" customWidth="1" width="21.664063" style="18"/>
    <col min="9" max="9" customWidth="1" width="21.664063" style="18"/>
    <col min="10" max="10" customWidth="1" width="21.664063" style="18"/>
    <col min="11" max="11" customWidth="1" width="21.664063" style="18"/>
    <col min="12" max="12" customWidth="1" width="21.664063" style="18"/>
    <col min="13" max="13" customWidth="1" width="21.664063" style="18"/>
    <col min="14" max="14" customWidth="1" width="21.664063" style="18"/>
    <col min="15" max="15" customWidth="1" width="21.664063" style="18"/>
    <col min="16" max="16" customWidth="1" width="21.664063" style="18"/>
    <col min="17" max="17" customWidth="1" width="21.664063" style="18"/>
    <col min="18" max="18" customWidth="1" width="21.664063" style="18"/>
    <col min="19" max="19" customWidth="1" width="21.664063" style="18"/>
    <col min="20" max="20" customWidth="1" width="21.664063" style="18"/>
    <col min="21" max="21" customWidth="1" width="21.664063" style="18"/>
    <col min="22" max="22" customWidth="1" width="21.664063" style="18"/>
    <col min="23" max="23" customWidth="1" width="21.664063" style="18"/>
    <col min="24" max="24" customWidth="1" width="21.664063" style="18"/>
    <col min="25" max="25" customWidth="1" width="21.664063" style="18"/>
    <col min="26" max="26" customWidth="1" width="21.664063" style="18"/>
    <col min="27" max="27" customWidth="1" width="21.664063" style="18"/>
    <col min="28" max="28" customWidth="1" width="21.664063" style="18"/>
    <col min="29" max="29" customWidth="1" width="21.664063" style="18"/>
    <col min="30" max="30" customWidth="1" width="21.664063" style="18"/>
    <col min="31" max="31" customWidth="1" width="21.664063" style="18"/>
    <col min="32" max="32" customWidth="1" width="21.664063" style="18"/>
    <col min="33" max="33" customWidth="1" width="21.664063" style="18"/>
    <col min="34" max="34" customWidth="1" width="21.664063" style="18"/>
    <col min="35" max="35" customWidth="1" width="21.664063" style="18"/>
    <col min="36" max="36" customWidth="1" width="21.664063" style="18"/>
    <col min="37" max="37" customWidth="1" width="21.664063" style="18"/>
    <col min="38" max="38" customWidth="1" width="21.664063" style="18"/>
    <col min="39" max="39" customWidth="1" width="21.664063" style="18"/>
    <col min="40" max="40" customWidth="1" width="21.664063" style="18"/>
    <col min="41" max="41" customWidth="1" width="21.664063" style="18"/>
    <col min="42" max="42" customWidth="1" width="21.664063" style="18"/>
    <col min="43" max="43" customWidth="1" width="21.664063" style="18"/>
    <col min="44" max="44" customWidth="1" width="21.664063" style="18"/>
    <col min="45" max="45" customWidth="1" width="21.664063" style="18"/>
    <col min="46" max="46" customWidth="1" width="21.664063" style="18"/>
    <col min="47" max="47" customWidth="1" width="21.664063" style="18"/>
    <col min="48" max="48" customWidth="1" width="21.664063" style="18"/>
    <col min="49" max="49" customWidth="1" width="21.664063" style="18"/>
    <col min="50" max="50" customWidth="1" width="21.664063" style="18"/>
    <col min="51" max="51" customWidth="1" width="21.664063" style="18"/>
    <col min="52" max="52" customWidth="1" width="21.664063" style="18"/>
    <col min="53" max="53" customWidth="1" width="21.664063" style="18"/>
    <col min="54" max="54" customWidth="1" width="21.664063" style="18"/>
    <col min="55" max="55" customWidth="1" width="21.664063" style="18"/>
    <col min="56" max="56" customWidth="1" width="21.664063" style="18"/>
    <col min="57" max="57" customWidth="1" width="21.664063" style="18"/>
    <col min="58" max="58" customWidth="1" width="21.664063" style="18"/>
    <col min="59" max="59" customWidth="1" width="21.664063" style="18"/>
    <col min="60" max="60" customWidth="1" width="21.664063" style="18"/>
    <col min="61" max="61" customWidth="1" width="21.664063" style="18"/>
    <col min="62" max="62" customWidth="1" width="21.664063" style="18"/>
    <col min="63" max="63" customWidth="1" width="21.664063" style="18"/>
    <col min="64" max="64" customWidth="1" width="21.664063" style="18"/>
    <col min="65" max="65" customWidth="1" width="21.664063" style="18"/>
    <col min="66" max="66" customWidth="1" width="21.664063" style="18"/>
    <col min="67" max="67" customWidth="1" width="21.664063" style="18"/>
    <col min="68" max="68" customWidth="1" width="21.664063" style="18"/>
    <col min="69" max="69" customWidth="1" width="21.664063" style="18"/>
    <col min="70" max="70" customWidth="1" width="21.664063" style="18"/>
    <col min="71" max="71" customWidth="1" width="21.664063" style="18"/>
    <col min="72" max="72" customWidth="1" width="21.664063" style="18"/>
    <col min="73" max="73" customWidth="1" width="21.664063" style="18"/>
    <col min="74" max="74" customWidth="1" width="21.664063" style="18"/>
    <col min="75" max="75" customWidth="1" width="21.664063" style="18"/>
    <col min="76" max="76" customWidth="1" width="21.664063" style="18"/>
    <col min="77" max="77" customWidth="1" width="21.664063" style="18"/>
    <col min="78" max="78" customWidth="1" width="21.664063" style="18"/>
    <col min="79" max="79" customWidth="1" width="21.664063" style="18"/>
    <col min="80" max="80" customWidth="1" width="21.664063" style="18"/>
    <col min="81" max="81" customWidth="1" width="21.664063" style="18"/>
    <col min="82" max="82" customWidth="1" width="21.664063" style="18"/>
    <col min="83" max="83" customWidth="1" width="21.664063" style="18"/>
    <col min="84" max="84" customWidth="1" width="21.664063" style="18"/>
    <col min="85" max="85" customWidth="1" width="21.664063" style="18"/>
    <col min="86" max="86" customWidth="1" width="21.664063" style="18"/>
    <col min="87" max="87" customWidth="1" width="21.664063" style="18"/>
    <col min="88" max="88" customWidth="1" width="21.664063" style="18"/>
    <col min="89" max="89" customWidth="1" width="21.664063" style="18"/>
    <col min="90" max="90" customWidth="1" width="21.664063" style="18"/>
    <col min="91" max="91" customWidth="1" width="21.664063" style="18"/>
    <col min="92" max="92" customWidth="1" width="21.664063" style="18"/>
    <col min="93" max="93" customWidth="1" width="21.664063" style="18"/>
    <col min="94" max="94" customWidth="1" width="21.664063" style="18"/>
    <col min="95" max="95" customWidth="1" width="21.664063" style="18"/>
    <col min="96" max="96" customWidth="1" width="21.664063" style="18"/>
    <col min="97" max="97" customWidth="1" width="21.664063" style="18"/>
    <col min="98" max="98" customWidth="1" width="21.664063" style="18"/>
    <col min="99" max="99" customWidth="1" width="21.664063" style="18"/>
    <col min="100" max="100" customWidth="1" width="21.664063" style="18"/>
    <col min="101" max="101" customWidth="1" width="21.664063" style="18"/>
    <col min="102" max="102" customWidth="1" width="21.664063" style="18"/>
    <col min="103" max="103" customWidth="1" width="21.664063" style="18"/>
    <col min="104" max="104" customWidth="1" width="21.664063" style="18"/>
    <col min="105" max="105" customWidth="1" width="21.664063" style="18"/>
    <col min="106" max="106" customWidth="1" width="21.664063" style="18"/>
    <col min="107" max="107" customWidth="1" width="21.664063" style="18"/>
    <col min="108" max="108" customWidth="1" width="21.664063" style="18"/>
    <col min="109" max="109" customWidth="1" width="21.664063" style="18"/>
    <col min="110" max="110" customWidth="1" width="21.664063" style="18"/>
    <col min="111" max="111" customWidth="1" width="21.664063" style="18"/>
    <col min="112" max="112" customWidth="1" width="21.664063" style="18"/>
    <col min="113" max="113" customWidth="1" width="21.664063" style="18"/>
    <col min="114" max="114" customWidth="1" width="21.664063" style="18"/>
    <col min="115" max="115" customWidth="1" width="21.664063" style="18"/>
    <col min="116" max="116" customWidth="1" width="21.664063" style="18"/>
    <col min="117" max="117" customWidth="1" width="21.664063" style="18"/>
    <col min="118" max="118" customWidth="1" width="21.664063" style="18"/>
    <col min="119" max="119" customWidth="1" width="21.664063" style="18"/>
    <col min="120" max="120" customWidth="1" width="21.664063" style="18"/>
    <col min="121" max="121" customWidth="1" width="21.664063" style="18"/>
    <col min="122" max="122" customWidth="1" width="21.664063" style="18"/>
    <col min="123" max="123" customWidth="1" width="21.664063" style="18"/>
    <col min="124" max="124" customWidth="1" width="21.664063" style="18"/>
    <col min="125" max="125" customWidth="1" width="21.664063" style="18"/>
    <col min="126" max="126" customWidth="1" width="21.664063" style="18"/>
    <col min="127" max="127" customWidth="1" width="21.664063" style="18"/>
    <col min="128" max="128" customWidth="1" width="21.664063" style="18"/>
    <col min="129" max="129" customWidth="1" width="21.664063" style="18"/>
    <col min="130" max="130" customWidth="1" width="21.664063" style="18"/>
    <col min="131" max="131" customWidth="1" width="21.664063" style="18"/>
    <col min="132" max="132" customWidth="1" width="21.664063" style="18"/>
    <col min="133" max="133" customWidth="1" width="21.664063" style="18"/>
    <col min="134" max="134" customWidth="1" width="21.664063" style="18"/>
    <col min="135" max="135" customWidth="1" width="21.664063" style="18"/>
    <col min="136" max="136" customWidth="1" width="21.664063" style="18"/>
    <col min="137" max="137" customWidth="1" width="21.664063" style="18"/>
    <col min="138" max="138" customWidth="1" width="21.664063" style="18"/>
    <col min="139" max="139" customWidth="1" width="21.664063" style="18"/>
    <col min="140" max="140" customWidth="1" width="21.664063" style="18"/>
    <col min="141" max="141" customWidth="1" width="21.664063" style="18"/>
    <col min="142" max="142" customWidth="1" width="21.664063" style="18"/>
    <col min="143" max="143" customWidth="1" width="21.664063" style="18"/>
    <col min="144" max="144" customWidth="1" width="21.664063" style="18"/>
    <col min="145" max="145" customWidth="1" width="21.664063" style="18"/>
    <col min="146" max="146" customWidth="1" width="21.664063" style="18"/>
    <col min="147" max="147" customWidth="1" width="21.664063" style="18"/>
    <col min="148" max="148" customWidth="1" width="21.664063" style="18"/>
    <col min="149" max="149" customWidth="1" width="21.664063" style="18"/>
    <col min="150" max="150" customWidth="1" width="21.664063" style="18"/>
    <col min="151" max="151" customWidth="1" width="21.664063" style="18"/>
    <col min="152" max="152" customWidth="1" width="21.664063" style="18"/>
    <col min="153" max="153" customWidth="1" width="21.664063" style="18"/>
    <col min="154" max="154" customWidth="1" width="21.664063" style="18"/>
    <col min="155" max="155" customWidth="1" width="21.664063" style="18"/>
    <col min="156" max="156" customWidth="1" width="21.664063" style="18"/>
    <col min="157" max="157" customWidth="1" width="21.664063" style="18"/>
    <col min="158" max="158" customWidth="1" width="21.664063" style="18"/>
    <col min="159" max="159" customWidth="1" width="21.664063" style="18"/>
    <col min="160" max="160" customWidth="1" width="21.664063" style="18"/>
    <col min="161" max="161" customWidth="1" width="21.664063" style="18"/>
    <col min="162" max="162" customWidth="1" width="21.664063" style="18"/>
    <col min="163" max="163" customWidth="1" width="21.664063" style="18"/>
    <col min="164" max="164" customWidth="1" width="21.664063" style="18"/>
    <col min="165" max="165" customWidth="1" width="21.664063" style="18"/>
    <col min="166" max="166" customWidth="1" width="21.664063" style="18"/>
    <col min="167" max="167" customWidth="1" width="21.664063" style="18"/>
    <col min="168" max="168" customWidth="1" width="21.664063" style="18"/>
    <col min="169" max="169" customWidth="1" width="21.664063" style="18"/>
    <col min="170" max="170" customWidth="1" width="21.664063" style="18"/>
    <col min="171" max="171" customWidth="1" width="21.664063" style="18"/>
    <col min="172" max="172" customWidth="1" width="21.664063" style="18"/>
    <col min="173" max="173" customWidth="1" width="21.664063" style="18"/>
    <col min="174" max="174" customWidth="1" width="21.664063" style="18"/>
    <col min="175" max="175" customWidth="1" width="21.664063" style="18"/>
    <col min="176" max="176" customWidth="1" width="21.664063" style="18"/>
    <col min="177" max="177" customWidth="1" width="21.664063" style="18"/>
    <col min="178" max="178" customWidth="1" width="21.664063" style="18"/>
    <col min="179" max="179" customWidth="1" width="21.664063" style="18"/>
    <col min="180" max="180" customWidth="1" width="21.664063" style="18"/>
    <col min="181" max="181" customWidth="1" width="21.664063" style="18"/>
    <col min="182" max="182" customWidth="1" width="21.664063" style="18"/>
    <col min="183" max="183" customWidth="1" width="21.664063" style="18"/>
    <col min="184" max="184" customWidth="1" width="21.664063" style="18"/>
    <col min="185" max="185" customWidth="1" width="21.664063" style="18"/>
    <col min="186" max="186" customWidth="1" width="21.664063" style="18"/>
    <col min="187" max="187" customWidth="1" width="21.664063" style="18"/>
    <col min="188" max="188" customWidth="1" width="21.664063" style="18"/>
    <col min="189" max="189" customWidth="1" width="21.664063" style="18"/>
    <col min="190" max="190" customWidth="1" width="21.664063" style="18"/>
    <col min="191" max="191" customWidth="1" width="21.664063" style="18"/>
    <col min="192" max="192" customWidth="1" width="21.664063" style="18"/>
    <col min="193" max="193" customWidth="1" width="21.664063" style="18"/>
    <col min="194" max="194" customWidth="1" width="21.664063" style="18"/>
    <col min="195" max="195" customWidth="1" width="21.664063" style="18"/>
    <col min="196" max="196" customWidth="1" width="21.664063" style="18"/>
    <col min="197" max="197" customWidth="1" width="21.664063" style="18"/>
    <col min="198" max="198" customWidth="1" width="21.664063" style="18"/>
    <col min="199" max="199" customWidth="1" width="21.664063" style="18"/>
    <col min="200" max="200" customWidth="1" width="21.664063" style="18"/>
    <col min="201" max="201" customWidth="1" width="21.664063" style="18"/>
    <col min="202" max="202" customWidth="1" width="21.664063" style="18"/>
    <col min="203" max="203" customWidth="1" width="21.664063" style="18"/>
    <col min="204" max="204" customWidth="1" width="21.664063" style="18"/>
    <col min="205" max="205" customWidth="1" width="21.664063" style="18"/>
    <col min="206" max="206" customWidth="1" width="21.664063" style="18"/>
    <col min="207" max="207" customWidth="1" width="21.664063" style="18"/>
    <col min="208" max="208" customWidth="1" width="21.664063" style="18"/>
    <col min="209" max="209" customWidth="1" width="21.664063" style="18"/>
    <col min="210" max="210" customWidth="1" width="21.664063" style="18"/>
    <col min="211" max="211" customWidth="1" width="21.664063" style="18"/>
    <col min="212" max="212" customWidth="1" width="21.664063" style="18"/>
    <col min="213" max="213" customWidth="1" width="21.664063" style="18"/>
    <col min="214" max="214" customWidth="1" width="21.664063" style="18"/>
    <col min="215" max="215" customWidth="1" width="21.664063" style="18"/>
    <col min="216" max="216" customWidth="1" width="21.664063" style="18"/>
    <col min="217" max="217" customWidth="1" width="21.664063" style="18"/>
    <col min="218" max="218" customWidth="1" width="21.664063" style="18"/>
    <col min="219" max="219" customWidth="1" width="21.664063" style="18"/>
    <col min="220" max="220" customWidth="1" width="21.664063" style="18"/>
    <col min="221" max="221" customWidth="1" width="21.664063" style="18"/>
    <col min="222" max="222" customWidth="1" width="21.664063" style="18"/>
    <col min="223" max="223" customWidth="1" width="21.664063" style="18"/>
    <col min="224" max="224" customWidth="1" width="21.664063" style="18"/>
    <col min="225" max="225" customWidth="1" width="21.664063" style="18"/>
    <col min="226" max="226" customWidth="1" width="21.664063" style="18"/>
    <col min="227" max="227" customWidth="1" width="21.664063" style="18"/>
    <col min="228" max="228" customWidth="1" width="21.664063" style="18"/>
    <col min="229" max="229" customWidth="1" width="21.664063" style="18"/>
    <col min="230" max="230" customWidth="1" width="21.664063" style="18"/>
    <col min="231" max="231" customWidth="1" width="21.664063" style="18"/>
    <col min="232" max="232" customWidth="1" width="21.664063" style="18"/>
    <col min="233" max="233" customWidth="1" width="21.664063" style="18"/>
    <col min="234" max="234" customWidth="1" width="21.664063" style="18"/>
    <col min="235" max="235" customWidth="1" width="21.664063" style="18"/>
    <col min="236" max="236" customWidth="1" width="21.664063" style="18"/>
    <col min="237" max="237" customWidth="1" width="21.664063" style="18"/>
    <col min="238" max="238" customWidth="1" width="21.664063" style="18"/>
    <col min="239" max="239" customWidth="1" width="21.664063" style="18"/>
    <col min="240" max="240" customWidth="1" width="21.664063" style="18"/>
    <col min="241" max="241" customWidth="1" width="21.664063" style="18"/>
    <col min="242" max="242" customWidth="1" width="21.664063" style="18"/>
    <col min="243" max="243" customWidth="1" width="21.664063" style="18"/>
    <col min="244" max="244" customWidth="1" width="21.664063" style="18"/>
    <col min="245" max="245" customWidth="1" width="21.664063" style="18"/>
    <col min="246" max="246" customWidth="1" width="21.664063" style="18"/>
    <col min="247" max="247" customWidth="1" width="21.664063" style="18"/>
    <col min="248" max="248" customWidth="1" width="21.664063" style="18"/>
    <col min="249" max="249" customWidth="1" width="21.664063" style="18"/>
    <col min="250" max="250" customWidth="1" width="21.664063" style="18"/>
    <col min="251" max="251" customWidth="1" width="21.664063" style="18"/>
    <col min="252" max="252" customWidth="1" width="21.664063" style="18"/>
    <col min="253" max="253" customWidth="1" width="21.664063" style="18"/>
    <col min="254" max="254" customWidth="1" width="21.664063" style="18"/>
    <col min="255" max="255" customWidth="1" width="21.664063" style="18"/>
    <col min="256" max="256" customWidth="1" width="21.664063" style="18"/>
    <col min="257" max="16384" width="9" style="0" hidden="0"/>
  </cols>
  <sheetData>
    <row r="1" spans="8:8">
      <c r="A1" s="2" t="s">
        <v>97</v>
      </c>
      <c r="B1" s="3"/>
      <c r="C1" s="3"/>
      <c r="D1" s="3"/>
      <c r="E1" s="3"/>
      <c r="F1" s="5"/>
      <c r="G1" s="5"/>
      <c r="H1" s="5"/>
    </row>
    <row r="2" spans="8:8">
      <c r="A2" s="2" t="s">
        <v>1</v>
      </c>
      <c r="B2" s="3"/>
      <c r="C2" s="3"/>
      <c r="D2" s="3"/>
      <c r="E2" s="3"/>
      <c r="F2" s="5"/>
      <c r="G2" s="5"/>
      <c r="H2" s="5"/>
    </row>
    <row r="3" spans="8:8">
      <c r="A3" s="2" t="s">
        <v>98</v>
      </c>
      <c r="B3" s="3"/>
      <c r="C3" s="3"/>
      <c r="D3" s="3"/>
      <c r="E3" s="3"/>
      <c r="F3" s="5"/>
      <c r="G3" s="5"/>
      <c r="H3" s="5"/>
    </row>
    <row r="4" spans="8:8">
      <c r="A4" s="2" t="s">
        <v>99</v>
      </c>
      <c r="B4" s="3"/>
      <c r="C4" s="3"/>
      <c r="D4" s="3"/>
      <c r="E4" s="3"/>
      <c r="F4" s="5"/>
      <c r="G4" s="5"/>
      <c r="H4" s="5"/>
    </row>
    <row r="5" spans="8:8">
      <c r="A5" s="2" t="s">
        <v>4</v>
      </c>
      <c r="B5" s="3"/>
      <c r="C5" s="3"/>
      <c r="D5" s="3"/>
      <c r="E5" s="3"/>
      <c r="F5" s="5"/>
      <c r="G5" s="5"/>
      <c r="H5" s="5"/>
    </row>
    <row r="6" spans="8:8">
      <c r="A6" s="2" t="s">
        <v>5</v>
      </c>
      <c r="B6" s="3"/>
      <c r="C6" s="3"/>
      <c r="D6" s="3"/>
      <c r="E6" s="3"/>
      <c r="F6" s="5"/>
      <c r="G6" s="5"/>
      <c r="H6" s="5"/>
    </row>
    <row r="7" spans="8:8">
      <c r="A7" s="2" t="s">
        <v>100</v>
      </c>
      <c r="B7" s="3"/>
      <c r="C7" s="3"/>
      <c r="D7" s="3"/>
      <c r="E7" s="3"/>
      <c r="F7" s="5"/>
      <c r="G7" s="5"/>
      <c r="H7" s="5"/>
    </row>
    <row r="8" spans="8:8">
      <c r="A8" s="2" t="s">
        <v>1</v>
      </c>
      <c r="B8" s="3"/>
      <c r="C8" s="3"/>
      <c r="D8" s="3"/>
      <c r="E8" s="3"/>
      <c r="F8" s="5"/>
      <c r="G8" s="5"/>
      <c r="H8" s="5"/>
    </row>
    <row r="9" spans="8:8">
      <c r="A9" s="5"/>
      <c r="B9" s="19" t="s">
        <v>101</v>
      </c>
      <c r="C9" s="3" t="s">
        <v>1</v>
      </c>
      <c r="D9" s="5"/>
      <c r="E9" s="5"/>
      <c r="F9" s="5"/>
      <c r="G9" s="5"/>
      <c r="H9" s="5"/>
    </row>
    <row r="13" spans="8:8">
      <c r="A13" s="5"/>
      <c r="B13" s="5" t="s">
        <v>1</v>
      </c>
      <c r="C13" s="19" t="s">
        <v>102</v>
      </c>
      <c r="D13" s="3" t="s">
        <v>1</v>
      </c>
      <c r="E13" s="3" t="s">
        <v>1</v>
      </c>
      <c r="F13" s="5"/>
      <c r="G13" s="5"/>
      <c r="H13" s="5"/>
    </row>
    <row r="14" spans="8:8">
      <c r="A14" s="5"/>
      <c r="B14" s="5" t="s">
        <v>103</v>
      </c>
      <c r="C14" s="5">
        <v>2019.0</v>
      </c>
      <c r="D14" s="5">
        <v>2018.0</v>
      </c>
      <c r="E14" s="5">
        <v>2017.0</v>
      </c>
      <c r="F14" s="6">
        <v>2016.0</v>
      </c>
      <c r="G14" s="6">
        <v>2015.0</v>
      </c>
      <c r="H14" s="6">
        <v>2014.0</v>
      </c>
    </row>
    <row r="15" spans="8:8">
      <c r="A15" s="5"/>
      <c r="B15" s="5"/>
      <c r="C15" s="5"/>
      <c r="D15" s="5"/>
      <c r="E15" s="5"/>
      <c r="F15" s="5"/>
      <c r="G15" s="5"/>
      <c r="H15" s="5"/>
    </row>
    <row r="16" spans="8:8">
      <c r="A16" s="5"/>
      <c r="B16" s="5" t="s">
        <v>11</v>
      </c>
      <c r="C16" s="5"/>
      <c r="D16" s="5"/>
      <c r="E16" s="5"/>
      <c r="F16" s="5"/>
      <c r="G16" s="5"/>
      <c r="H16" s="5"/>
    </row>
    <row r="17" spans="8:8">
      <c r="B17" s="5" t="s">
        <v>104</v>
      </c>
      <c r="C17" s="7">
        <v>110305.0</v>
      </c>
      <c r="D17" s="7">
        <v>108605.0</v>
      </c>
      <c r="E17" s="7">
        <v>107145.0</v>
      </c>
      <c r="F17" s="8">
        <v>108468.0</v>
      </c>
      <c r="G17" s="8">
        <v>114696.0</v>
      </c>
      <c r="H17" s="8">
        <v>116122.0</v>
      </c>
    </row>
    <row r="18" spans="8:8">
      <c r="B18" s="5" t="s">
        <v>105</v>
      </c>
      <c r="C18" s="9">
        <v>21563.0</v>
      </c>
      <c r="D18" s="9">
        <v>22258.0</v>
      </c>
      <c r="E18" s="9">
        <v>18889.0</v>
      </c>
      <c r="F18" s="10">
        <v>17512.0</v>
      </c>
      <c r="G18" s="10">
        <v>16924.0</v>
      </c>
      <c r="H18" s="10">
        <v>10957.0</v>
      </c>
    </row>
    <row r="19" spans="8:8">
      <c r="B19" s="5" t="s">
        <v>106</v>
      </c>
      <c r="C19" s="9">
        <v>131868.0</v>
      </c>
      <c r="D19" s="9">
        <v>130863.0</v>
      </c>
      <c r="E19" s="9">
        <v>126034.0</v>
      </c>
      <c r="F19" s="10">
        <v>125980.0</v>
      </c>
      <c r="G19" s="10">
        <v>131620.0</v>
      </c>
      <c r="H19" s="10">
        <v>127079.0</v>
      </c>
    </row>
    <row r="21" spans="8:8">
      <c r="B21" s="5" t="s">
        <v>15</v>
      </c>
      <c r="C21" s="5"/>
      <c r="D21" s="5"/>
      <c r="E21" s="5"/>
      <c r="F21" s="5"/>
      <c r="G21" s="5"/>
      <c r="H21" s="5"/>
    </row>
    <row r="22" spans="8:8">
      <c r="B22" s="5" t="s">
        <v>107</v>
      </c>
      <c r="C22" s="5"/>
      <c r="D22" s="5"/>
      <c r="E22" s="5"/>
      <c r="F22" s="5"/>
      <c r="G22" s="5"/>
      <c r="H22" s="5"/>
    </row>
    <row r="23" spans="8:8">
      <c r="B23" s="5" t="s">
        <v>108</v>
      </c>
      <c r="C23" s="9">
        <v>31772.0</v>
      </c>
      <c r="D23" s="9">
        <v>32185.0</v>
      </c>
      <c r="E23" s="9">
        <v>30916.0</v>
      </c>
      <c r="F23" s="10">
        <v>29186.0</v>
      </c>
      <c r="G23" s="10">
        <v>29438.0</v>
      </c>
      <c r="H23" s="10">
        <v>28306.0</v>
      </c>
    </row>
    <row r="24" spans="8:8">
      <c r="B24" s="5" t="s">
        <v>109</v>
      </c>
      <c r="C24" s="9">
        <v>22954.0</v>
      </c>
      <c r="D24" s="9">
        <v>23323.0</v>
      </c>
      <c r="E24" s="9">
        <v>22147.0</v>
      </c>
      <c r="F24" s="10">
        <v>22238.0</v>
      </c>
      <c r="G24" s="10">
        <v>23119.0</v>
      </c>
      <c r="H24" s="10">
        <v>21625.0</v>
      </c>
    </row>
    <row r="25" spans="8:8">
      <c r="B25" s="5" t="s">
        <v>110</v>
      </c>
      <c r="C25" s="5"/>
      <c r="D25" s="5"/>
      <c r="E25" s="5"/>
      <c r="F25" s="5"/>
      <c r="G25" s="5"/>
      <c r="H25" s="5"/>
    </row>
    <row r="26" spans="8:8">
      <c r="B26" s="5" t="s">
        <v>111</v>
      </c>
      <c r="C26" s="5"/>
      <c r="D26" s="5"/>
      <c r="E26" s="5"/>
      <c r="F26" s="5"/>
      <c r="G26" s="5"/>
      <c r="H26" s="5"/>
    </row>
    <row r="27" spans="8:8">
      <c r="B27" s="5" t="s">
        <v>112</v>
      </c>
      <c r="C27" s="5"/>
      <c r="D27" s="5"/>
      <c r="E27" s="5"/>
      <c r="F27" s="5"/>
      <c r="G27" s="5"/>
      <c r="H27" s="5"/>
    </row>
    <row r="28" spans="8:8">
      <c r="B28" s="5" t="s">
        <v>113</v>
      </c>
      <c r="C28" s="9">
        <v>29896.0</v>
      </c>
      <c r="D28" s="9">
        <v>31083.0</v>
      </c>
      <c r="E28" s="9">
        <v>28592.0</v>
      </c>
      <c r="F28" s="10">
        <v>31569.0</v>
      </c>
      <c r="G28" s="10">
        <v>29986.0</v>
      </c>
      <c r="H28" s="10">
        <v>41016.0</v>
      </c>
    </row>
    <row r="29" spans="8:8">
      <c r="B29" s="5" t="s">
        <v>114</v>
      </c>
      <c r="C29" s="9">
        <v>16682.0</v>
      </c>
      <c r="D29" s="9">
        <v>17403.0</v>
      </c>
      <c r="E29" s="9">
        <v>16954.0</v>
      </c>
      <c r="F29" s="10">
        <v>15928.0</v>
      </c>
      <c r="G29" s="10">
        <v>16017.0</v>
      </c>
      <c r="H29" s="10">
        <v>16533.0</v>
      </c>
    </row>
    <row r="30" spans="8:8">
      <c r="B30" s="5" t="s">
        <v>115</v>
      </c>
      <c r="C30" s="9">
        <v>186.0</v>
      </c>
      <c r="D30" s="9">
        <v>4591.0</v>
      </c>
      <c r="E30" s="11">
        <v>0.0</v>
      </c>
      <c r="F30" s="5"/>
      <c r="G30" s="5"/>
      <c r="H30" s="5"/>
    </row>
    <row r="31" spans="8:8">
      <c r="B31" s="5" t="s">
        <v>116</v>
      </c>
      <c r="C31" s="9">
        <v>101490.0</v>
      </c>
      <c r="D31" s="9">
        <v>108585.0</v>
      </c>
      <c r="E31" s="9">
        <v>98609.0</v>
      </c>
      <c r="F31" s="10">
        <v>98921.0</v>
      </c>
      <c r="G31" s="10">
        <v>98560.0</v>
      </c>
      <c r="H31" s="10">
        <v>107480.0</v>
      </c>
    </row>
    <row r="33" spans="8:8">
      <c r="B33" s="5" t="s">
        <v>24</v>
      </c>
      <c r="C33" s="9">
        <v>30378.0</v>
      </c>
      <c r="D33" s="9">
        <v>22278.0</v>
      </c>
      <c r="E33" s="9">
        <v>27425.0</v>
      </c>
      <c r="F33" s="10">
        <v>27059.0</v>
      </c>
      <c r="G33" s="10">
        <v>33060.0</v>
      </c>
      <c r="H33" s="10">
        <v>19599.0</v>
      </c>
    </row>
    <row r="34" spans="8:8">
      <c r="B34" s="5" t="s">
        <v>117</v>
      </c>
      <c r="C34" s="9">
        <v>-15.0</v>
      </c>
      <c r="D34" s="9">
        <v>-186.0</v>
      </c>
      <c r="E34" s="9">
        <v>-77.0</v>
      </c>
      <c r="F34" s="10">
        <v>-98.0</v>
      </c>
      <c r="G34" s="10">
        <v>-86.0</v>
      </c>
      <c r="H34" s="10">
        <v>1780.0</v>
      </c>
    </row>
    <row r="35" spans="8:8">
      <c r="B35" s="5" t="s">
        <v>118</v>
      </c>
      <c r="C35" s="9">
        <v>-2900.0</v>
      </c>
      <c r="D35" s="9">
        <v>2364.0</v>
      </c>
      <c r="E35" s="9">
        <v>-2021.0</v>
      </c>
      <c r="F35" s="10">
        <v>-1599.0</v>
      </c>
      <c r="G35" s="10">
        <v>186.0</v>
      </c>
      <c r="H35" s="10">
        <v>-1194.0</v>
      </c>
    </row>
    <row r="36" spans="8:8">
      <c r="B36" s="5" t="s">
        <v>26</v>
      </c>
      <c r="C36" s="9">
        <v>-4730.0</v>
      </c>
      <c r="D36" s="9">
        <v>-4833.0</v>
      </c>
      <c r="E36" s="9">
        <v>-4733.0</v>
      </c>
      <c r="F36" s="10">
        <v>-4376.0</v>
      </c>
      <c r="G36" s="10">
        <v>-4920.0</v>
      </c>
      <c r="H36" s="10">
        <v>-4915.0</v>
      </c>
    </row>
    <row r="37" spans="8:8">
      <c r="B37" s="5" t="s">
        <v>119</v>
      </c>
      <c r="C37" s="9"/>
      <c r="D37" s="5"/>
      <c r="E37" s="5"/>
      <c r="F37" s="5"/>
      <c r="G37" s="5"/>
      <c r="H37" s="5"/>
    </row>
    <row r="38" spans="8:8">
      <c r="B38" s="5" t="s">
        <v>120</v>
      </c>
      <c r="C38" s="9">
        <v>22733.0</v>
      </c>
      <c r="D38" s="9">
        <v>19623.0</v>
      </c>
      <c r="E38" s="9">
        <v>20594.0</v>
      </c>
      <c r="F38" s="10">
        <v>20986.0</v>
      </c>
      <c r="G38" s="10">
        <v>28240.0</v>
      </c>
      <c r="H38" s="10">
        <v>15270.0</v>
      </c>
    </row>
    <row r="39" spans="8:8">
      <c r="B39" s="5" t="s">
        <v>121</v>
      </c>
      <c r="C39" s="9">
        <v>-2945.0</v>
      </c>
      <c r="D39" s="9">
        <v>-3584.0</v>
      </c>
      <c r="E39" s="9">
        <v>9956.0</v>
      </c>
      <c r="F39" s="10">
        <v>-7378.0</v>
      </c>
      <c r="G39" s="10">
        <v>-9865.0</v>
      </c>
      <c r="H39" s="10">
        <v>-3314.0</v>
      </c>
    </row>
    <row r="40" spans="8:8">
      <c r="B40" s="5" t="s">
        <v>32</v>
      </c>
      <c r="C40" s="7">
        <v>19788.0</v>
      </c>
      <c r="D40" s="7">
        <v>16039.0</v>
      </c>
      <c r="E40" s="7">
        <v>30550.0</v>
      </c>
      <c r="F40" s="8">
        <v>13608.0</v>
      </c>
      <c r="G40" s="8">
        <v>18375.0</v>
      </c>
      <c r="H40" s="8">
        <v>11956.0</v>
      </c>
    </row>
    <row r="42" spans="8:8">
      <c r="B42" s="5" t="s">
        <v>122</v>
      </c>
      <c r="C42" s="5"/>
      <c r="D42" s="5"/>
      <c r="E42" s="5"/>
      <c r="F42" s="5"/>
      <c r="G42" s="5"/>
      <c r="H42" s="5"/>
    </row>
    <row r="43" spans="8:8">
      <c r="B43" s="5" t="s">
        <v>123</v>
      </c>
      <c r="C43" s="7">
        <v>523.0</v>
      </c>
      <c r="D43" s="7">
        <v>511.0</v>
      </c>
      <c r="E43" s="7">
        <v>449.0</v>
      </c>
      <c r="F43" s="8">
        <v>481.0</v>
      </c>
      <c r="G43" s="8">
        <v>496.0</v>
      </c>
      <c r="H43" s="8">
        <v>2331.0</v>
      </c>
    </row>
    <row r="44" spans="8:8">
      <c r="B44" s="5" t="s">
        <v>124</v>
      </c>
      <c r="C44" s="9">
        <v>19265.0</v>
      </c>
      <c r="D44" s="9">
        <v>15528.0</v>
      </c>
      <c r="E44" s="9">
        <v>30101.0</v>
      </c>
      <c r="F44" s="10">
        <v>13127.0</v>
      </c>
      <c r="G44" s="10">
        <v>17879.0</v>
      </c>
      <c r="H44" s="10">
        <v>9625.0</v>
      </c>
    </row>
    <row r="45" spans="8:8">
      <c r="B45" s="5" t="s">
        <v>32</v>
      </c>
      <c r="C45" s="7">
        <v>19788.0</v>
      </c>
      <c r="D45" s="7">
        <v>16039.0</v>
      </c>
      <c r="E45" s="7">
        <v>30550.0</v>
      </c>
      <c r="F45" s="8">
        <v>13608.0</v>
      </c>
      <c r="G45" s="8">
        <v>18375.0</v>
      </c>
      <c r="H45" s="8">
        <v>11956.0</v>
      </c>
    </row>
    <row r="47" spans="8:8">
      <c r="B47" s="5" t="s">
        <v>125</v>
      </c>
      <c r="C47" s="5"/>
      <c r="D47" s="5"/>
      <c r="E47" s="5"/>
      <c r="F47" s="5"/>
      <c r="G47" s="5"/>
      <c r="H47" s="5"/>
    </row>
    <row r="48" spans="8:8">
      <c r="B48" s="5" t="s">
        <v>124</v>
      </c>
      <c r="C48" s="12">
        <v>4.66</v>
      </c>
      <c r="D48" s="12">
        <v>3.76</v>
      </c>
      <c r="E48" s="12">
        <v>7.37</v>
      </c>
      <c r="F48" s="13">
        <v>3.22</v>
      </c>
      <c r="G48" s="13">
        <v>4.38</v>
      </c>
      <c r="H48" s="13">
        <v>2.42</v>
      </c>
    </row>
    <row r="49" spans="8:8">
      <c r="B49" s="5" t="s">
        <v>126</v>
      </c>
      <c r="C49" s="5"/>
      <c r="D49" s="5"/>
      <c r="E49" s="5"/>
      <c r="F49" s="5"/>
      <c r="G49" s="5"/>
      <c r="H49" s="5"/>
    </row>
    <row r="50" spans="8:8">
      <c r="B50" s="5" t="s">
        <v>127</v>
      </c>
      <c r="C50" s="9">
        <v>4138.0</v>
      </c>
      <c r="D50" s="9">
        <v>4128.0</v>
      </c>
      <c r="E50" s="9">
        <v>4084.0</v>
      </c>
      <c r="F50" s="10">
        <v>4080.0</v>
      </c>
      <c r="G50" s="10">
        <v>4085.0</v>
      </c>
      <c r="H50" s="10">
        <v>3974.0</v>
      </c>
    </row>
    <row r="52" spans="8:8">
      <c r="B52" s="5" t="s">
        <v>128</v>
      </c>
      <c r="C52" s="5"/>
      <c r="D52" s="5"/>
      <c r="E52" s="5"/>
      <c r="F52" s="5"/>
      <c r="G52" s="5"/>
      <c r="H52" s="5"/>
    </row>
    <row r="53" spans="8:8">
      <c r="B53" s="5" t="s">
        <v>124</v>
      </c>
      <c r="C53" s="12">
        <v>4.65</v>
      </c>
      <c r="D53" s="12">
        <v>3.76</v>
      </c>
      <c r="E53" s="12">
        <v>7.36</v>
      </c>
      <c r="F53" s="13">
        <v>3.21</v>
      </c>
      <c r="G53" s="13">
        <v>4.37</v>
      </c>
      <c r="H53" s="13">
        <v>2.42</v>
      </c>
    </row>
    <row r="54" spans="8:8">
      <c r="B54" s="5" t="s">
        <v>126</v>
      </c>
      <c r="C54" s="5"/>
      <c r="D54" s="5"/>
      <c r="E54" s="5"/>
      <c r="F54" s="5"/>
      <c r="G54" s="5"/>
      <c r="H54" s="5"/>
    </row>
    <row r="55" spans="8:8">
      <c r="B55" s="5" t="s">
        <v>127</v>
      </c>
      <c r="C55" s="9">
        <v>4140.0</v>
      </c>
      <c r="D55" s="9">
        <v>4132.0</v>
      </c>
      <c r="E55" s="9">
        <v>4089.0</v>
      </c>
      <c r="F55" s="10">
        <v>4086.0</v>
      </c>
      <c r="G55" s="10">
        <v>4093.0</v>
      </c>
      <c r="H55" s="10">
        <v>3981.0</v>
      </c>
    </row>
  </sheetData>
  <mergeCells count="10">
    <mergeCell ref="B9:C9"/>
    <mergeCell ref="C13:E13"/>
    <mergeCell ref="A7:E7"/>
    <mergeCell ref="A8:E8"/>
    <mergeCell ref="A1:E1"/>
    <mergeCell ref="A2:E2"/>
    <mergeCell ref="A3:E3"/>
    <mergeCell ref="A4:E4"/>
    <mergeCell ref="A5:E5"/>
    <mergeCell ref="A6:E6"/>
  </mergeCells>
  <pageMargins left="0.75" right="0.75" top="1.0" bottom="1.0" header="0.5" footer="0.5"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FF0000"/>
  </sheetPr>
  <dimension ref="A1:I69"/>
  <sheetViews>
    <sheetView workbookViewId="0" topLeftCell="B10" zoomScale="75">
      <selection activeCell="I51" sqref="I51"/>
    </sheetView>
  </sheetViews>
  <sheetFormatPr defaultRowHeight="13.0" defaultColWidth="9" customWidth="1" outlineLevelCol="7"/>
  <cols>
    <col min="1" max="1" customWidth="1" width="3.0" outlineLevel="7" style="18"/>
    <col min="2" max="2" customWidth="1" width="55.5" outlineLevel="7" style="18"/>
    <col min="3" max="3" customWidth="1" width="17.0" outlineLevel="7" style="18"/>
    <col min="4" max="4" customWidth="1" width="17.0" outlineLevel="7" style="18"/>
    <col min="5" max="5" customWidth="1" width="21.664063" style="18"/>
    <col min="6" max="6" customWidth="1" width="21.664063" style="18"/>
    <col min="7" max="7" customWidth="1" width="21.664063" style="18"/>
    <col min="8" max="8" customWidth="1" width="21.664063" style="18"/>
    <col min="9" max="9" customWidth="1" width="21.664063" style="18"/>
    <col min="10" max="10" customWidth="1" width="21.664063" style="18"/>
    <col min="11" max="11" customWidth="1" width="21.664063" style="18"/>
    <col min="12" max="12" customWidth="1" width="21.664063" style="18"/>
    <col min="13" max="13" customWidth="1" width="21.664063" style="18"/>
    <col min="14" max="14" customWidth="1" width="21.664063" style="18"/>
    <col min="15" max="15" customWidth="1" width="21.664063" style="18"/>
    <col min="16" max="16" customWidth="1" width="21.664063" style="18"/>
    <col min="17" max="17" customWidth="1" width="21.664063" style="18"/>
    <col min="18" max="18" customWidth="1" width="21.664063" style="18"/>
    <col min="19" max="19" customWidth="1" width="21.664063" style="18"/>
    <col min="20" max="20" customWidth="1" width="21.664063" style="18"/>
    <col min="21" max="21" customWidth="1" width="21.664063" style="18"/>
    <col min="22" max="22" customWidth="1" width="21.664063" style="18"/>
    <col min="23" max="23" customWidth="1" width="21.664063" style="18"/>
    <col min="24" max="24" customWidth="1" width="21.664063" style="18"/>
    <col min="25" max="25" customWidth="1" width="21.664063" style="18"/>
    <col min="26" max="26" customWidth="1" width="21.664063" style="18"/>
    <col min="27" max="27" customWidth="1" width="21.664063" style="18"/>
    <col min="28" max="28" customWidth="1" width="21.664063" style="18"/>
    <col min="29" max="29" customWidth="1" width="21.664063" style="18"/>
    <col min="30" max="30" customWidth="1" width="21.664063" style="18"/>
    <col min="31" max="31" customWidth="1" width="21.664063" style="18"/>
    <col min="32" max="32" customWidth="1" width="21.664063" style="18"/>
    <col min="33" max="33" customWidth="1" width="21.664063" style="18"/>
    <col min="34" max="34" customWidth="1" width="21.664063" style="18"/>
    <col min="35" max="35" customWidth="1" width="21.664063" style="18"/>
    <col min="36" max="36" customWidth="1" width="21.664063" style="18"/>
    <col min="37" max="37" customWidth="1" width="21.664063" style="18"/>
    <col min="38" max="38" customWidth="1" width="21.664063" style="18"/>
    <col min="39" max="39" customWidth="1" width="21.664063" style="18"/>
    <col min="40" max="40" customWidth="1" width="21.664063" style="18"/>
    <col min="41" max="41" customWidth="1" width="21.664063" style="18"/>
    <col min="42" max="42" customWidth="1" width="21.664063" style="18"/>
    <col min="43" max="43" customWidth="1" width="21.664063" style="18"/>
    <col min="44" max="44" customWidth="1" width="21.664063" style="18"/>
    <col min="45" max="45" customWidth="1" width="21.664063" style="18"/>
    <col min="46" max="46" customWidth="1" width="21.664063" style="18"/>
    <col min="47" max="47" customWidth="1" width="21.664063" style="18"/>
    <col min="48" max="48" customWidth="1" width="21.664063" style="18"/>
    <col min="49" max="49" customWidth="1" width="21.664063" style="18"/>
    <col min="50" max="50" customWidth="1" width="21.664063" style="18"/>
    <col min="51" max="51" customWidth="1" width="21.664063" style="18"/>
    <col min="52" max="52" customWidth="1" width="21.664063" style="18"/>
    <col min="53" max="53" customWidth="1" width="21.664063" style="18"/>
    <col min="54" max="54" customWidth="1" width="21.664063" style="18"/>
    <col min="55" max="55" customWidth="1" width="21.664063" style="18"/>
    <col min="56" max="56" customWidth="1" width="21.664063" style="18"/>
    <col min="57" max="57" customWidth="1" width="21.664063" style="18"/>
    <col min="58" max="58" customWidth="1" width="21.664063" style="18"/>
    <col min="59" max="59" customWidth="1" width="21.664063" style="18"/>
    <col min="60" max="60" customWidth="1" width="21.664063" style="18"/>
    <col min="61" max="61" customWidth="1" width="21.664063" style="18"/>
    <col min="62" max="62" customWidth="1" width="21.664063" style="18"/>
    <col min="63" max="63" customWidth="1" width="21.664063" style="18"/>
    <col min="64" max="64" customWidth="1" width="21.664063" style="18"/>
    <col min="65" max="65" customWidth="1" width="21.664063" style="18"/>
    <col min="66" max="66" customWidth="1" width="21.664063" style="18"/>
    <col min="67" max="67" customWidth="1" width="21.664063" style="18"/>
    <col min="68" max="68" customWidth="1" width="21.664063" style="18"/>
    <col min="69" max="69" customWidth="1" width="21.664063" style="18"/>
    <col min="70" max="70" customWidth="1" width="21.664063" style="18"/>
    <col min="71" max="71" customWidth="1" width="21.664063" style="18"/>
    <col min="72" max="72" customWidth="1" width="21.664063" style="18"/>
    <col min="73" max="73" customWidth="1" width="21.664063" style="18"/>
    <col min="74" max="74" customWidth="1" width="21.664063" style="18"/>
    <col min="75" max="75" customWidth="1" width="21.664063" style="18"/>
    <col min="76" max="76" customWidth="1" width="21.664063" style="18"/>
    <col min="77" max="77" customWidth="1" width="21.664063" style="18"/>
    <col min="78" max="78" customWidth="1" width="21.664063" style="18"/>
    <col min="79" max="79" customWidth="1" width="21.664063" style="18"/>
    <col min="80" max="80" customWidth="1" width="21.664063" style="18"/>
    <col min="81" max="81" customWidth="1" width="21.664063" style="18"/>
    <col min="82" max="82" customWidth="1" width="21.664063" style="18"/>
    <col min="83" max="83" customWidth="1" width="21.664063" style="18"/>
    <col min="84" max="84" customWidth="1" width="21.664063" style="18"/>
    <col min="85" max="85" customWidth="1" width="21.664063" style="18"/>
    <col min="86" max="86" customWidth="1" width="21.664063" style="18"/>
    <col min="87" max="87" customWidth="1" width="21.664063" style="18"/>
    <col min="88" max="88" customWidth="1" width="21.664063" style="18"/>
    <col min="89" max="89" customWidth="1" width="21.664063" style="18"/>
    <col min="90" max="90" customWidth="1" width="21.664063" style="18"/>
    <col min="91" max="91" customWidth="1" width="21.664063" style="18"/>
    <col min="92" max="92" customWidth="1" width="21.664063" style="18"/>
    <col min="93" max="93" customWidth="1" width="21.664063" style="18"/>
    <col min="94" max="94" customWidth="1" width="21.664063" style="18"/>
    <col min="95" max="95" customWidth="1" width="21.664063" style="18"/>
    <col min="96" max="96" customWidth="1" width="21.664063" style="18"/>
    <col min="97" max="97" customWidth="1" width="21.664063" style="18"/>
    <col min="98" max="98" customWidth="1" width="21.664063" style="18"/>
    <col min="99" max="99" customWidth="1" width="21.664063" style="18"/>
    <col min="100" max="100" customWidth="1" width="21.664063" style="18"/>
    <col min="101" max="101" customWidth="1" width="21.664063" style="18"/>
    <col min="102" max="102" customWidth="1" width="21.664063" style="18"/>
    <col min="103" max="103" customWidth="1" width="21.664063" style="18"/>
    <col min="104" max="104" customWidth="1" width="21.664063" style="18"/>
    <col min="105" max="105" customWidth="1" width="21.664063" style="18"/>
    <col min="106" max="106" customWidth="1" width="21.664063" style="18"/>
    <col min="107" max="107" customWidth="1" width="21.664063" style="18"/>
    <col min="108" max="108" customWidth="1" width="21.664063" style="18"/>
    <col min="109" max="109" customWidth="1" width="21.664063" style="18"/>
    <col min="110" max="110" customWidth="1" width="21.664063" style="18"/>
    <col min="111" max="111" customWidth="1" width="21.664063" style="18"/>
    <col min="112" max="112" customWidth="1" width="21.664063" style="18"/>
    <col min="113" max="113" customWidth="1" width="21.664063" style="18"/>
    <col min="114" max="114" customWidth="1" width="21.664063" style="18"/>
    <col min="115" max="115" customWidth="1" width="21.664063" style="18"/>
    <col min="116" max="116" customWidth="1" width="21.664063" style="18"/>
    <col min="117" max="117" customWidth="1" width="21.664063" style="18"/>
    <col min="118" max="118" customWidth="1" width="21.664063" style="18"/>
    <col min="119" max="119" customWidth="1" width="21.664063" style="18"/>
    <col min="120" max="120" customWidth="1" width="21.664063" style="18"/>
    <col min="121" max="121" customWidth="1" width="21.664063" style="18"/>
    <col min="122" max="122" customWidth="1" width="21.664063" style="18"/>
    <col min="123" max="123" customWidth="1" width="21.664063" style="18"/>
    <col min="124" max="124" customWidth="1" width="21.664063" style="18"/>
    <col min="125" max="125" customWidth="1" width="21.664063" style="18"/>
    <col min="126" max="126" customWidth="1" width="21.664063" style="18"/>
    <col min="127" max="127" customWidth="1" width="21.664063" style="18"/>
    <col min="128" max="128" customWidth="1" width="21.664063" style="18"/>
    <col min="129" max="129" customWidth="1" width="21.664063" style="18"/>
    <col min="130" max="130" customWidth="1" width="21.664063" style="18"/>
    <col min="131" max="131" customWidth="1" width="21.664063" style="18"/>
    <col min="132" max="132" customWidth="1" width="21.664063" style="18"/>
    <col min="133" max="133" customWidth="1" width="21.664063" style="18"/>
    <col min="134" max="134" customWidth="1" width="21.664063" style="18"/>
    <col min="135" max="135" customWidth="1" width="21.664063" style="18"/>
    <col min="136" max="136" customWidth="1" width="21.664063" style="18"/>
    <col min="137" max="137" customWidth="1" width="21.664063" style="18"/>
    <col min="138" max="138" customWidth="1" width="21.664063" style="18"/>
    <col min="139" max="139" customWidth="1" width="21.664063" style="18"/>
    <col min="140" max="140" customWidth="1" width="21.664063" style="18"/>
    <col min="141" max="141" customWidth="1" width="21.664063" style="18"/>
    <col min="142" max="142" customWidth="1" width="21.664063" style="18"/>
    <col min="143" max="143" customWidth="1" width="21.664063" style="18"/>
    <col min="144" max="144" customWidth="1" width="21.664063" style="18"/>
    <col min="145" max="145" customWidth="1" width="21.664063" style="18"/>
    <col min="146" max="146" customWidth="1" width="21.664063" style="18"/>
    <col min="147" max="147" customWidth="1" width="21.664063" style="18"/>
    <col min="148" max="148" customWidth="1" width="21.664063" style="18"/>
    <col min="149" max="149" customWidth="1" width="21.664063" style="18"/>
    <col min="150" max="150" customWidth="1" width="21.664063" style="18"/>
    <col min="151" max="151" customWidth="1" width="21.664063" style="18"/>
    <col min="152" max="152" customWidth="1" width="21.664063" style="18"/>
    <col min="153" max="153" customWidth="1" width="21.664063" style="18"/>
    <col min="154" max="154" customWidth="1" width="21.664063" style="18"/>
    <col min="155" max="155" customWidth="1" width="21.664063" style="18"/>
    <col min="156" max="156" customWidth="1" width="21.664063" style="18"/>
    <col min="157" max="157" customWidth="1" width="21.664063" style="18"/>
    <col min="158" max="158" customWidth="1" width="21.664063" style="18"/>
    <col min="159" max="159" customWidth="1" width="21.664063" style="18"/>
    <col min="160" max="160" customWidth="1" width="21.664063" style="18"/>
    <col min="161" max="161" customWidth="1" width="21.664063" style="18"/>
    <col min="162" max="162" customWidth="1" width="21.664063" style="18"/>
    <col min="163" max="163" customWidth="1" width="21.664063" style="18"/>
    <col min="164" max="164" customWidth="1" width="21.664063" style="18"/>
    <col min="165" max="165" customWidth="1" width="21.664063" style="18"/>
    <col min="166" max="166" customWidth="1" width="21.664063" style="18"/>
    <col min="167" max="167" customWidth="1" width="21.664063" style="18"/>
    <col min="168" max="168" customWidth="1" width="21.664063" style="18"/>
    <col min="169" max="169" customWidth="1" width="21.664063" style="18"/>
    <col min="170" max="170" customWidth="1" width="21.664063" style="18"/>
    <col min="171" max="171" customWidth="1" width="21.664063" style="18"/>
    <col min="172" max="172" customWidth="1" width="21.664063" style="18"/>
    <col min="173" max="173" customWidth="1" width="21.664063" style="18"/>
    <col min="174" max="174" customWidth="1" width="21.664063" style="18"/>
    <col min="175" max="175" customWidth="1" width="21.664063" style="18"/>
    <col min="176" max="176" customWidth="1" width="21.664063" style="18"/>
    <col min="177" max="177" customWidth="1" width="21.664063" style="18"/>
    <col min="178" max="178" customWidth="1" width="21.664063" style="18"/>
    <col min="179" max="179" customWidth="1" width="21.664063" style="18"/>
    <col min="180" max="180" customWidth="1" width="21.664063" style="18"/>
    <col min="181" max="181" customWidth="1" width="21.664063" style="18"/>
    <col min="182" max="182" customWidth="1" width="21.664063" style="18"/>
    <col min="183" max="183" customWidth="1" width="21.664063" style="18"/>
    <col min="184" max="184" customWidth="1" width="21.664063" style="18"/>
    <col min="185" max="185" customWidth="1" width="21.664063" style="18"/>
    <col min="186" max="186" customWidth="1" width="21.664063" style="18"/>
    <col min="187" max="187" customWidth="1" width="21.664063" style="18"/>
    <col min="188" max="188" customWidth="1" width="21.664063" style="18"/>
    <col min="189" max="189" customWidth="1" width="21.664063" style="18"/>
    <col min="190" max="190" customWidth="1" width="21.664063" style="18"/>
    <col min="191" max="191" customWidth="1" width="21.664063" style="18"/>
    <col min="192" max="192" customWidth="1" width="21.664063" style="18"/>
    <col min="193" max="193" customWidth="1" width="21.664063" style="18"/>
    <col min="194" max="194" customWidth="1" width="21.664063" style="18"/>
    <col min="195" max="195" customWidth="1" width="21.664063" style="18"/>
    <col min="196" max="196" customWidth="1" width="21.664063" style="18"/>
    <col min="197" max="197" customWidth="1" width="21.664063" style="18"/>
    <col min="198" max="198" customWidth="1" width="21.664063" style="18"/>
    <col min="199" max="199" customWidth="1" width="21.664063" style="18"/>
    <col min="200" max="200" customWidth="1" width="21.664063" style="18"/>
    <col min="201" max="201" customWidth="1" width="21.664063" style="18"/>
    <col min="202" max="202" customWidth="1" width="21.664063" style="18"/>
    <col min="203" max="203" customWidth="1" width="21.664063" style="18"/>
    <col min="204" max="204" customWidth="1" width="21.664063" style="18"/>
    <col min="205" max="205" customWidth="1" width="21.664063" style="18"/>
    <col min="206" max="206" customWidth="1" width="21.664063" style="18"/>
    <col min="207" max="207" customWidth="1" width="21.664063" style="18"/>
    <col min="208" max="208" customWidth="1" width="21.664063" style="18"/>
    <col min="209" max="209" customWidth="1" width="21.664063" style="18"/>
    <col min="210" max="210" customWidth="1" width="21.664063" style="18"/>
    <col min="211" max="211" customWidth="1" width="21.664063" style="18"/>
    <col min="212" max="212" customWidth="1" width="21.664063" style="18"/>
    <col min="213" max="213" customWidth="1" width="21.664063" style="18"/>
    <col min="214" max="214" customWidth="1" width="21.664063" style="18"/>
    <col min="215" max="215" customWidth="1" width="21.664063" style="18"/>
    <col min="216" max="216" customWidth="1" width="21.664063" style="18"/>
    <col min="217" max="217" customWidth="1" width="21.664063" style="18"/>
    <col min="218" max="218" customWidth="1" width="21.664063" style="18"/>
    <col min="219" max="219" customWidth="1" width="21.664063" style="18"/>
    <col min="220" max="220" customWidth="1" width="21.664063" style="18"/>
    <col min="221" max="221" customWidth="1" width="21.664063" style="18"/>
    <col min="222" max="222" customWidth="1" width="21.664063" style="18"/>
    <col min="223" max="223" customWidth="1" width="21.664063" style="18"/>
    <col min="224" max="224" customWidth="1" width="21.664063" style="18"/>
    <col min="225" max="225" customWidth="1" width="21.664063" style="18"/>
    <col min="226" max="226" customWidth="1" width="21.664063" style="18"/>
    <col min="227" max="227" customWidth="1" width="21.664063" style="18"/>
    <col min="228" max="228" customWidth="1" width="21.664063" style="18"/>
    <col min="229" max="229" customWidth="1" width="21.664063" style="18"/>
    <col min="230" max="230" customWidth="1" width="21.664063" style="18"/>
    <col min="231" max="231" customWidth="1" width="21.664063" style="18"/>
    <col min="232" max="232" customWidth="1" width="21.664063" style="18"/>
    <col min="233" max="233" customWidth="1" width="21.664063" style="18"/>
    <col min="234" max="234" customWidth="1" width="21.664063" style="18"/>
    <col min="235" max="235" customWidth="1" width="21.664063" style="18"/>
    <col min="236" max="236" customWidth="1" width="21.664063" style="18"/>
    <col min="237" max="237" customWidth="1" width="21.664063" style="18"/>
    <col min="238" max="238" customWidth="1" width="21.664063" style="18"/>
    <col min="239" max="239" customWidth="1" width="21.664063" style="18"/>
    <col min="240" max="240" customWidth="1" width="21.664063" style="18"/>
    <col min="241" max="241" customWidth="1" width="21.664063" style="18"/>
    <col min="242" max="242" customWidth="1" width="21.664063" style="18"/>
    <col min="243" max="243" customWidth="1" width="21.664063" style="18"/>
    <col min="244" max="244" customWidth="1" width="21.664063" style="18"/>
    <col min="245" max="245" customWidth="1" width="21.664063" style="18"/>
    <col min="246" max="246" customWidth="1" width="21.664063" style="18"/>
    <col min="247" max="247" customWidth="1" width="21.664063" style="18"/>
    <col min="248" max="248" customWidth="1" width="21.664063" style="18"/>
    <col min="249" max="249" customWidth="1" width="21.664063" style="18"/>
    <col min="250" max="250" customWidth="1" width="21.664063" style="18"/>
    <col min="251" max="251" customWidth="1" width="21.664063" style="18"/>
    <col min="252" max="252" customWidth="1" width="21.664063" style="18"/>
    <col min="253" max="253" customWidth="1" width="21.664063" style="18"/>
    <col min="254" max="254" customWidth="1" width="21.664063" style="18"/>
    <col min="255" max="255" customWidth="1" width="21.664063" style="18"/>
    <col min="256" max="256" customWidth="1" width="21.664063" style="18"/>
    <col min="257" max="16384" width="9" style="0" hidden="0"/>
  </cols>
  <sheetData>
    <row r="1" spans="8:8">
      <c r="A1" s="2" t="s">
        <v>97</v>
      </c>
      <c r="B1" s="3"/>
      <c r="C1" s="3"/>
      <c r="D1" s="3"/>
      <c r="E1" s="5"/>
      <c r="F1" s="5"/>
      <c r="G1" s="5"/>
    </row>
    <row r="2" spans="8:8">
      <c r="A2" s="2" t="s">
        <v>1</v>
      </c>
      <c r="B2" s="3"/>
      <c r="C2" s="3"/>
      <c r="D2" s="3"/>
      <c r="E2" s="5"/>
      <c r="F2" s="5"/>
      <c r="G2" s="5"/>
    </row>
    <row r="3" spans="8:8">
      <c r="A3" s="2" t="s">
        <v>98</v>
      </c>
      <c r="B3" s="3"/>
      <c r="C3" s="3"/>
      <c r="D3" s="3"/>
      <c r="E3" s="5"/>
      <c r="F3" s="5"/>
      <c r="G3" s="5"/>
    </row>
    <row r="4" spans="8:8">
      <c r="A4" s="2" t="s">
        <v>129</v>
      </c>
      <c r="B4" s="3"/>
      <c r="C4" s="3"/>
      <c r="D4" s="3"/>
      <c r="E4" s="5"/>
      <c r="F4" s="5"/>
      <c r="G4" s="5"/>
    </row>
    <row r="5" spans="8:8">
      <c r="A5" s="2" t="s">
        <v>4</v>
      </c>
      <c r="B5" s="3"/>
      <c r="C5" s="3"/>
      <c r="D5" s="3"/>
      <c r="E5" s="5"/>
      <c r="F5" s="5"/>
      <c r="G5" s="5"/>
    </row>
    <row r="6" spans="8:8">
      <c r="A6" s="2" t="s">
        <v>5</v>
      </c>
      <c r="B6" s="3"/>
      <c r="C6" s="3"/>
      <c r="D6" s="3"/>
      <c r="E6" s="5"/>
      <c r="F6" s="5"/>
      <c r="G6" s="5"/>
    </row>
    <row r="7" spans="8:8">
      <c r="A7" s="2" t="s">
        <v>100</v>
      </c>
      <c r="B7" s="3"/>
      <c r="C7" s="3"/>
      <c r="D7" s="3"/>
      <c r="E7" s="5"/>
      <c r="F7" s="5"/>
      <c r="G7" s="5"/>
    </row>
    <row r="8" spans="8:8">
      <c r="A8" s="2" t="s">
        <v>1</v>
      </c>
      <c r="B8" s="3"/>
      <c r="C8" s="3"/>
      <c r="D8" s="3"/>
      <c r="E8" s="5"/>
      <c r="F8" s="5"/>
      <c r="G8" s="5"/>
    </row>
    <row r="9" spans="8:8">
      <c r="A9" s="5"/>
      <c r="B9" s="19" t="s">
        <v>130</v>
      </c>
      <c r="C9" s="3" t="s">
        <v>1</v>
      </c>
      <c r="D9" s="5"/>
      <c r="E9" s="5"/>
      <c r="F9" s="5"/>
      <c r="G9" s="5"/>
    </row>
    <row r="11" spans="8:8">
      <c r="A11" s="5"/>
      <c r="B11" s="19" t="s">
        <v>102</v>
      </c>
      <c r="C11" s="3" t="s">
        <v>1</v>
      </c>
      <c r="D11" s="3" t="s">
        <v>1</v>
      </c>
      <c r="E11" s="5"/>
      <c r="F11" s="5"/>
      <c r="G11" s="5"/>
    </row>
    <row r="12" spans="8:8">
      <c r="A12" s="5"/>
      <c r="B12" s="5" t="s">
        <v>131</v>
      </c>
      <c r="C12" s="5">
        <v>2019.0</v>
      </c>
      <c r="D12" s="5">
        <v>2018.0</v>
      </c>
      <c r="E12" s="6">
        <v>2017.0</v>
      </c>
      <c r="F12" s="6">
        <v>2016.0</v>
      </c>
      <c r="G12" s="6">
        <v>2015.0</v>
      </c>
    </row>
    <row r="13" spans="8:8">
      <c r="A13" s="5"/>
      <c r="B13" s="5"/>
      <c r="C13" s="5"/>
      <c r="D13" s="5"/>
      <c r="E13" s="5"/>
      <c r="F13" s="5"/>
      <c r="G13" s="5"/>
    </row>
    <row r="14" spans="8:8">
      <c r="A14" s="5"/>
      <c r="B14" s="5" t="s">
        <v>44</v>
      </c>
      <c r="C14" s="5"/>
      <c r="D14" s="5"/>
      <c r="E14" s="5"/>
      <c r="F14" s="5"/>
      <c r="G14" s="5"/>
    </row>
    <row r="15" spans="8:8">
      <c r="A15" s="5"/>
      <c r="B15" s="5" t="s">
        <v>132</v>
      </c>
      <c r="C15" s="5"/>
      <c r="D15" s="5"/>
      <c r="E15" s="5"/>
      <c r="F15" s="5"/>
      <c r="G15" s="5"/>
    </row>
    <row r="16" spans="8:8">
      <c r="B16" s="14" t="s">
        <v>46</v>
      </c>
      <c r="C16" s="15">
        <v>2594.0</v>
      </c>
      <c r="D16" s="15">
        <v>2745.0</v>
      </c>
      <c r="E16" s="8">
        <v>2079.0</v>
      </c>
      <c r="F16" s="8">
        <v>2880.0</v>
      </c>
      <c r="G16" s="8">
        <v>4470.0</v>
      </c>
    </row>
    <row r="17" spans="8:8" s="20" ht="13.0" customFormat="1">
      <c r="B17" s="5" t="s">
        <v>133</v>
      </c>
      <c r="C17" s="7"/>
      <c r="D17" s="7"/>
      <c r="E17" s="8"/>
      <c r="F17" s="8"/>
      <c r="G17" s="10">
        <v>350.0</v>
      </c>
    </row>
    <row r="18" spans="8:8">
      <c r="B18" s="5" t="s">
        <v>134</v>
      </c>
      <c r="C18" s="9">
        <v>25429.0</v>
      </c>
      <c r="D18" s="9">
        <v>25102.0</v>
      </c>
      <c r="E18" s="10">
        <v>23493.0</v>
      </c>
      <c r="F18" s="10">
        <v>17513.0</v>
      </c>
      <c r="G18" s="10">
        <v>13457.0</v>
      </c>
    </row>
    <row r="19" spans="8:8">
      <c r="B19" s="5" t="s">
        <v>135</v>
      </c>
      <c r="C19" s="9">
        <v>1422.0</v>
      </c>
      <c r="D19" s="9">
        <v>1336.0</v>
      </c>
      <c r="E19" s="10">
        <v>1034.0</v>
      </c>
      <c r="F19" s="10">
        <v>1202.0</v>
      </c>
      <c r="G19" s="10">
        <v>1252.0</v>
      </c>
    </row>
    <row r="20" spans="8:8">
      <c r="B20" s="5" t="s">
        <v>136</v>
      </c>
      <c r="C20" s="9">
        <v>8028.0</v>
      </c>
      <c r="D20" s="9">
        <v>5453.0</v>
      </c>
      <c r="E20" s="17">
        <v>0.0</v>
      </c>
      <c r="F20" s="10">
        <v>882.0</v>
      </c>
      <c r="G20" s="10">
        <v>792.0</v>
      </c>
    </row>
    <row r="21" spans="8:8" s="21" ht="13.0" customFormat="1">
      <c r="B21" s="5" t="s">
        <v>137</v>
      </c>
      <c r="C21" s="9"/>
      <c r="D21" s="9"/>
      <c r="E21" s="10">
        <v>3307.0</v>
      </c>
      <c r="F21" s="10">
        <v>3918.0</v>
      </c>
      <c r="G21" s="10">
        <v>2034.0</v>
      </c>
    </row>
    <row r="22" spans="8:8" s="21" ht="13.0" customFormat="1">
      <c r="B22" s="5" t="s">
        <v>51</v>
      </c>
      <c r="C22" s="9">
        <v>37473.0</v>
      </c>
      <c r="D22" s="9">
        <v>34636.0</v>
      </c>
      <c r="E22" s="10">
        <v>29913.0</v>
      </c>
      <c r="F22" s="10">
        <v>26395.0</v>
      </c>
      <c r="G22" s="10">
        <v>22355.0</v>
      </c>
    </row>
    <row r="25" spans="8:8">
      <c r="B25" s="5" t="s">
        <v>138</v>
      </c>
      <c r="C25" s="9">
        <v>265734.0</v>
      </c>
      <c r="D25" s="9">
        <v>252835.0</v>
      </c>
      <c r="E25" s="10">
        <v>246498.0</v>
      </c>
      <c r="F25" s="10">
        <v>232215.0</v>
      </c>
      <c r="G25" s="10">
        <v>220163.0</v>
      </c>
    </row>
    <row r="26" spans="8:8">
      <c r="B26" s="5" t="s">
        <v>139</v>
      </c>
      <c r="C26" s="9">
        <v>173819.0</v>
      </c>
      <c r="D26" s="9">
        <v>163549.0</v>
      </c>
      <c r="E26" s="10">
        <v>157930.0</v>
      </c>
      <c r="F26" s="10">
        <v>147464.0</v>
      </c>
      <c r="G26" s="10">
        <v>136622.0</v>
      </c>
    </row>
    <row r="27" spans="8:8">
      <c r="B27" s="5" t="s">
        <v>140</v>
      </c>
      <c r="C27" s="9">
        <v>91915.0</v>
      </c>
      <c r="D27" s="9">
        <v>89286.0</v>
      </c>
      <c r="E27" s="10">
        <v>88568.0</v>
      </c>
      <c r="F27" s="10">
        <v>84751.0</v>
      </c>
      <c r="G27" s="10">
        <v>83541.0</v>
      </c>
    </row>
    <row r="29" spans="8:8">
      <c r="B29" s="5" t="s">
        <v>141</v>
      </c>
      <c r="C29" s="9">
        <v>558.0</v>
      </c>
      <c r="D29" s="9">
        <v>671.0</v>
      </c>
      <c r="E29" s="10">
        <v>1039.0</v>
      </c>
      <c r="F29" s="10">
        <v>1110.0</v>
      </c>
      <c r="G29" s="10">
        <v>796.0</v>
      </c>
    </row>
    <row r="30" spans="8:8">
      <c r="B30" s="5" t="s">
        <v>142</v>
      </c>
      <c r="C30" s="9">
        <v>95059.0</v>
      </c>
      <c r="D30" s="9">
        <v>94130.0</v>
      </c>
      <c r="E30" s="10">
        <v>88417.0</v>
      </c>
      <c r="F30" s="10">
        <v>86673.0</v>
      </c>
      <c r="G30" s="10">
        <v>86575.0</v>
      </c>
    </row>
    <row r="31" spans="8:8">
      <c r="B31" s="5" t="s">
        <v>55</v>
      </c>
      <c r="C31" s="9">
        <v>24389.0</v>
      </c>
      <c r="D31" s="9">
        <v>24614.0</v>
      </c>
      <c r="E31" s="10">
        <v>29172.0</v>
      </c>
      <c r="F31" s="10">
        <v>27205.0</v>
      </c>
      <c r="G31" s="10">
        <v>25331.0</v>
      </c>
    </row>
    <row r="32" spans="8:8">
      <c r="B32" s="5" t="s">
        <v>143</v>
      </c>
      <c r="C32" s="9">
        <v>9498.0</v>
      </c>
      <c r="D32" s="9">
        <v>9775.0</v>
      </c>
      <c r="E32" s="10">
        <v>10247.0</v>
      </c>
      <c r="F32" s="10">
        <v>8897.0</v>
      </c>
      <c r="G32" s="10">
        <v>7592.0</v>
      </c>
    </row>
    <row r="33" spans="8:8">
      <c r="B33" s="5" t="s">
        <v>61</v>
      </c>
      <c r="C33" s="9">
        <v>22694.0</v>
      </c>
      <c r="D33" s="11">
        <v>0.0</v>
      </c>
      <c r="E33" s="17">
        <v>0.0</v>
      </c>
      <c r="F33" s="10">
        <v>613.0</v>
      </c>
      <c r="G33" s="10">
        <v>10267.0</v>
      </c>
    </row>
    <row r="34" spans="8:8">
      <c r="B34" s="5" t="s">
        <v>144</v>
      </c>
      <c r="C34" s="9">
        <v>10141.0</v>
      </c>
      <c r="D34" s="9">
        <v>11717.0</v>
      </c>
      <c r="E34" s="10">
        <v>9787.0</v>
      </c>
      <c r="F34" s="10">
        <v>8536.0</v>
      </c>
      <c r="G34" s="10">
        <v>7718.0</v>
      </c>
    </row>
    <row r="35" spans="8:8">
      <c r="B35" s="5" t="s">
        <v>145</v>
      </c>
      <c r="C35" s="7">
        <v>291727.0</v>
      </c>
      <c r="D35" s="7">
        <v>264829.0</v>
      </c>
      <c r="E35" s="8">
        <v>257143.0</v>
      </c>
      <c r="F35" s="8">
        <v>244180.0</v>
      </c>
      <c r="G35" s="8">
        <v>244175.0</v>
      </c>
    </row>
    <row r="36" spans="8:8">
      <c r="B36" s="5"/>
      <c r="C36" s="5"/>
      <c r="D36" s="5"/>
      <c r="E36" s="5"/>
      <c r="F36" s="5"/>
      <c r="G36" s="5"/>
    </row>
    <row r="37" spans="8:8">
      <c r="B37" s="5" t="s">
        <v>146</v>
      </c>
      <c r="C37" s="5"/>
      <c r="D37" s="5"/>
      <c r="E37" s="5"/>
      <c r="F37" s="5"/>
      <c r="G37" s="5"/>
    </row>
    <row r="38" spans="8:8">
      <c r="B38" s="5" t="s">
        <v>147</v>
      </c>
      <c r="C38" s="5"/>
      <c r="D38" s="5"/>
      <c r="E38" s="5"/>
      <c r="F38" s="5"/>
      <c r="G38" s="5"/>
    </row>
    <row r="39" spans="8:8">
      <c r="B39" s="14" t="s">
        <v>66</v>
      </c>
      <c r="C39" s="15">
        <v>10777.0</v>
      </c>
      <c r="D39" s="15">
        <v>7190.0</v>
      </c>
      <c r="E39" s="8">
        <v>3453.0</v>
      </c>
      <c r="F39" s="8">
        <v>2645.0</v>
      </c>
      <c r="G39" s="8">
        <v>6489.0</v>
      </c>
    </row>
    <row r="40" spans="8:8">
      <c r="B40" s="5" t="s">
        <v>67</v>
      </c>
      <c r="C40" s="9">
        <v>21806.0</v>
      </c>
      <c r="D40" s="9">
        <v>22501.0</v>
      </c>
      <c r="E40" s="10">
        <v>21232.0</v>
      </c>
      <c r="F40" s="10">
        <v>19593.0</v>
      </c>
      <c r="G40" s="10">
        <v>19362.0</v>
      </c>
    </row>
    <row r="41" spans="8:8">
      <c r="B41" s="5" t="s">
        <v>148</v>
      </c>
      <c r="C41" s="9">
        <v>3261.0</v>
      </c>
      <c r="D41" s="11">
        <v>0.0</v>
      </c>
      <c r="E41" s="12">
        <v>0.0</v>
      </c>
      <c r="F41" s="10">
        <v>24.0</v>
      </c>
      <c r="G41" s="10">
        <v>463.0</v>
      </c>
    </row>
    <row r="42" spans="8:8">
      <c r="B42" s="5" t="s">
        <v>149</v>
      </c>
      <c r="C42" s="9">
        <v>9024.0</v>
      </c>
      <c r="D42" s="9">
        <v>8239.0</v>
      </c>
      <c r="E42" s="10">
        <v>8352.0</v>
      </c>
      <c r="F42" s="10">
        <v>8078.0</v>
      </c>
      <c r="G42" s="10">
        <v>8738.0</v>
      </c>
    </row>
    <row r="43" spans="8:8">
      <c r="B43" s="5" t="s">
        <v>71</v>
      </c>
      <c r="C43" s="9">
        <v>44868.0</v>
      </c>
      <c r="D43" s="9">
        <v>37930.0</v>
      </c>
      <c r="E43" s="10">
        <v>33037.0</v>
      </c>
      <c r="F43" s="10">
        <v>30340.0</v>
      </c>
      <c r="G43" s="10">
        <v>35052.0</v>
      </c>
    </row>
    <row r="45" spans="8:8">
      <c r="B45" s="14" t="s">
        <v>150</v>
      </c>
      <c r="C45" s="16">
        <v>100712.0</v>
      </c>
      <c r="D45" s="16">
        <v>105873.0</v>
      </c>
      <c r="E45" s="10">
        <v>113642.0</v>
      </c>
      <c r="F45" s="10">
        <v>105433.0</v>
      </c>
      <c r="G45" s="10">
        <v>103240.0</v>
      </c>
    </row>
    <row r="46" spans="8:8">
      <c r="B46" s="5" t="s">
        <v>151</v>
      </c>
      <c r="C46" s="9">
        <v>17952.0</v>
      </c>
      <c r="D46" s="9">
        <v>18599.0</v>
      </c>
      <c r="E46" s="10">
        <v>22112.0</v>
      </c>
      <c r="F46" s="10">
        <v>26166.0</v>
      </c>
      <c r="G46" s="10">
        <v>29957.0</v>
      </c>
    </row>
    <row r="47" spans="8:8">
      <c r="B47" s="5" t="s">
        <v>74</v>
      </c>
      <c r="C47" s="9">
        <v>34703.0</v>
      </c>
      <c r="D47" s="9">
        <v>33795.0</v>
      </c>
      <c r="E47" s="10">
        <v>31232.0</v>
      </c>
      <c r="F47" s="10">
        <v>45964.0</v>
      </c>
      <c r="G47" s="10">
        <v>45484.0</v>
      </c>
    </row>
    <row r="48" spans="8:8">
      <c r="B48" s="5" t="s">
        <v>152</v>
      </c>
      <c r="C48" s="9">
        <v>18393.0</v>
      </c>
      <c r="D48" s="11">
        <v>0.0</v>
      </c>
      <c r="E48" s="10">
        <v>12433.0</v>
      </c>
      <c r="F48" s="10">
        <v>6.0</v>
      </c>
      <c r="G48" s="10">
        <v>959.0</v>
      </c>
    </row>
    <row r="49" spans="8:8">
      <c r="B49" s="5" t="s">
        <v>153</v>
      </c>
      <c r="C49" s="9">
        <v>12264.0</v>
      </c>
      <c r="D49" s="9">
        <v>13922.0</v>
      </c>
      <c r="E49" s="10">
        <v>179419.0</v>
      </c>
      <c r="F49" s="10">
        <v>12239.0</v>
      </c>
      <c r="G49" s="10">
        <v>11641.0</v>
      </c>
    </row>
    <row r="50" spans="8:8">
      <c r="B50" s="5" t="s">
        <v>154</v>
      </c>
      <c r="C50" s="9">
        <v>184024.0</v>
      </c>
      <c r="D50" s="9">
        <v>172189.0</v>
      </c>
      <c r="E50" s="5"/>
      <c r="F50" s="5"/>
      <c r="G50" s="5"/>
    </row>
    <row r="52" spans="8:8">
      <c r="B52" s="5" t="s">
        <v>246</v>
      </c>
      <c r="C52" s="9">
        <f>C39+C40+C41+C42+C45+C46+C47+C48+C49</f>
        <v>228892.0</v>
      </c>
      <c r="D52" s="9">
        <f>D39+D40+D41+D42+D45+D46+D47+D48+D49</f>
        <v>210119.0</v>
      </c>
      <c r="E52" s="9">
        <f t="shared" si="0" ref="E52:G52">E39+E40+E41+E42+E45+E46+E47+E48+E49</f>
        <v>391875.0</v>
      </c>
      <c r="F52" s="9">
        <f t="shared" si="0"/>
        <v>220148.0</v>
      </c>
      <c r="G52" s="9">
        <f t="shared" si="0"/>
        <v>226333.0</v>
      </c>
    </row>
    <row r="53" spans="8:8">
      <c r="B53" s="5"/>
      <c r="C53" s="9"/>
      <c r="D53" s="5"/>
      <c r="E53" s="5"/>
      <c r="F53" s="5"/>
      <c r="G53" s="5"/>
    </row>
    <row r="54" spans="8:8">
      <c r="B54" s="5" t="s">
        <v>155</v>
      </c>
      <c r="C54" s="5"/>
      <c r="D54" s="5"/>
      <c r="E54" s="5"/>
      <c r="F54" s="5"/>
      <c r="G54" s="5"/>
    </row>
    <row r="55" spans="8:8">
      <c r="B55" s="5" t="s">
        <v>156</v>
      </c>
      <c r="C55" s="5"/>
      <c r="D55" s="5"/>
      <c r="E55" s="5"/>
      <c r="F55" s="5"/>
      <c r="G55" s="5"/>
    </row>
    <row r="56" spans="8:8">
      <c r="B56" s="5" t="s">
        <v>157</v>
      </c>
      <c r="C56" s="11">
        <v>0.0</v>
      </c>
      <c r="D56" s="11">
        <v>0.0</v>
      </c>
      <c r="E56" s="17">
        <v>0.0</v>
      </c>
      <c r="F56" s="17">
        <v>0.0</v>
      </c>
      <c r="G56" s="17">
        <v>0.0</v>
      </c>
    </row>
    <row r="57" spans="8:8">
      <c r="B57" s="5" t="s">
        <v>158</v>
      </c>
      <c r="C57" s="5"/>
      <c r="D57" s="5"/>
      <c r="E57" s="5"/>
      <c r="F57" s="5"/>
      <c r="G57" s="5"/>
    </row>
    <row r="58" spans="8:8">
      <c r="B58" s="5" t="s">
        <v>159</v>
      </c>
      <c r="C58" s="5"/>
      <c r="D58" s="5"/>
      <c r="E58" s="5"/>
      <c r="F58" s="5"/>
      <c r="G58" s="5"/>
    </row>
    <row r="59" spans="8:8">
      <c r="B59" s="5" t="s">
        <v>160</v>
      </c>
      <c r="C59" s="9">
        <v>429.0</v>
      </c>
      <c r="D59" s="9">
        <v>429.0</v>
      </c>
      <c r="E59" s="10">
        <v>424.0</v>
      </c>
      <c r="F59" s="10">
        <v>424.0</v>
      </c>
      <c r="G59" s="10">
        <v>424.0</v>
      </c>
    </row>
    <row r="60" spans="8:8">
      <c r="B60" s="5" t="s">
        <v>161</v>
      </c>
      <c r="C60" s="9">
        <v>13419.0</v>
      </c>
      <c r="D60" s="9">
        <v>13437.0</v>
      </c>
      <c r="E60" s="10">
        <v>11101.0</v>
      </c>
      <c r="F60" s="10">
        <v>11182.0</v>
      </c>
      <c r="G60" s="10">
        <v>11196.0</v>
      </c>
    </row>
    <row r="61" spans="8:8">
      <c r="B61" s="5" t="s">
        <v>89</v>
      </c>
      <c r="C61" s="9">
        <v>53147.0</v>
      </c>
      <c r="D61" s="9">
        <v>43542.0</v>
      </c>
      <c r="E61" s="10">
        <v>35635.0</v>
      </c>
      <c r="F61" s="10">
        <v>15059.0</v>
      </c>
      <c r="G61" s="10">
        <v>11246.0</v>
      </c>
    </row>
    <row r="62" spans="8:8">
      <c r="B62" s="5" t="s">
        <v>93</v>
      </c>
      <c r="C62" s="9">
        <v>998.0</v>
      </c>
      <c r="D62" s="9">
        <v>2370.0</v>
      </c>
      <c r="E62" s="10">
        <v>2659.0</v>
      </c>
      <c r="F62" s="10">
        <v>2673.0</v>
      </c>
      <c r="G62" s="10">
        <v>550.0</v>
      </c>
    </row>
    <row r="63" spans="8:8">
      <c r="B63" s="5" t="s">
        <v>162</v>
      </c>
      <c r="C63" s="5"/>
      <c r="D63" s="5"/>
      <c r="E63" s="5"/>
      <c r="F63" s="5"/>
      <c r="G63" s="5"/>
    </row>
    <row r="64" spans="8:8">
      <c r="B64" s="5" t="s">
        <v>163</v>
      </c>
      <c r="C64" s="9">
        <v>-6820.0</v>
      </c>
      <c r="D64" s="9">
        <v>-6986.0</v>
      </c>
      <c r="E64" s="10">
        <v>-7139.0</v>
      </c>
      <c r="F64" s="10">
        <v>-7263.0</v>
      </c>
      <c r="G64" s="10">
        <v>-7416.0</v>
      </c>
    </row>
    <row r="65" spans="8:8">
      <c r="B65" s="5" t="s">
        <v>164</v>
      </c>
      <c r="C65" s="5"/>
      <c r="D65" s="5"/>
      <c r="E65" s="5"/>
      <c r="F65" s="5"/>
      <c r="G65" s="5"/>
    </row>
    <row r="66" spans="8:8">
      <c r="B66" s="5" t="s">
        <v>165</v>
      </c>
      <c r="C66" s="9">
        <v>222.0</v>
      </c>
      <c r="D66" s="9">
        <v>353.0</v>
      </c>
      <c r="E66" s="10">
        <v>416.0</v>
      </c>
      <c r="F66" s="10">
        <v>449.0</v>
      </c>
      <c r="G66" s="10">
        <v>428.0</v>
      </c>
    </row>
    <row r="67" spans="8:8">
      <c r="B67" s="5" t="s">
        <v>166</v>
      </c>
      <c r="C67" s="9">
        <v>1440.0</v>
      </c>
      <c r="D67" s="9">
        <v>1565.0</v>
      </c>
      <c r="E67" s="10">
        <v>1591.0</v>
      </c>
      <c r="F67" s="10">
        <v>1508.0</v>
      </c>
      <c r="G67" s="10">
        <v>1414.0</v>
      </c>
    </row>
    <row r="68" spans="8:8">
      <c r="B68" s="5" t="s">
        <v>167</v>
      </c>
      <c r="C68" s="9">
        <v>62835.0</v>
      </c>
      <c r="D68" s="9">
        <v>54710.0</v>
      </c>
      <c r="E68" s="10">
        <v>44687.0</v>
      </c>
      <c r="F68" s="10">
        <v>24032.0</v>
      </c>
      <c r="G68" s="10">
        <v>17842.0</v>
      </c>
    </row>
    <row r="69" spans="8:8">
      <c r="B69" s="5" t="s">
        <v>168</v>
      </c>
      <c r="C69" s="7">
        <v>291727.0</v>
      </c>
      <c r="D69" s="7">
        <v>264829.0</v>
      </c>
      <c r="E69" s="8">
        <v>257143.0</v>
      </c>
      <c r="F69" s="8">
        <v>244180.0</v>
      </c>
      <c r="G69" s="8">
        <v>244175.0</v>
      </c>
    </row>
  </sheetData>
  <mergeCells count="10">
    <mergeCell ref="B9:C9"/>
    <mergeCell ref="B11:D11"/>
    <mergeCell ref="A6:D6"/>
    <mergeCell ref="A7:D7"/>
    <mergeCell ref="A8:D8"/>
    <mergeCell ref="A1:D1"/>
    <mergeCell ref="A2:D2"/>
    <mergeCell ref="A3:D3"/>
    <mergeCell ref="A4:D4"/>
    <mergeCell ref="A5:D5"/>
  </mergeCells>
  <pageMargins left="0.75" right="0.75" top="1.0" bottom="1.0" header="0.5" footer="0.5"/>
</worksheet>
</file>

<file path=xl/worksheets/sheet5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N25" sqref="N25"/>
    </sheetView>
  </sheetViews>
  <sheetFormatPr defaultRowHeight="15.0" defaultColWidth="10" customWidth="1"/>
  <sheetData/>
  <pageMargins left="0.7" right="0.7" top="0.75" bottom="0.75" header="0.3" footer="0.3"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70AD46"/>
  </sheetPr>
  <dimension ref="A1:P84"/>
  <sheetViews>
    <sheetView workbookViewId="0" topLeftCell="A38" zoomScale="109">
      <selection activeCell="B78" sqref="B78"/>
    </sheetView>
  </sheetViews>
  <sheetFormatPr defaultRowHeight="15.0"/>
  <cols>
    <col min="1" max="1" customWidth="1" width="25.5" style="0"/>
    <col min="2" max="2" customWidth="1" width="14.6640625" style="0"/>
    <col min="3" max="3" customWidth="1" width="12.6640625" style="0"/>
    <col min="4" max="4" customWidth="1" width="11.332031" style="0"/>
    <col min="5" max="5" customWidth="1" width="13.6640625" style="0"/>
    <col min="6" max="6" customWidth="1" width="14.5" style="0"/>
    <col min="7" max="7" customWidth="1" width="3.3320313" style="0"/>
    <col min="8" max="8" customWidth="1" width="11.5" style="0"/>
    <col min="9" max="9" customWidth="1" width="11.0" style="0"/>
    <col min="10" max="10" customWidth="1" width="11.1640625" style="0"/>
    <col min="11" max="11" customWidth="1" width="11.832031" style="0"/>
    <col min="12" max="12" customWidth="1" width="10.5" style="0"/>
    <col min="257" max="16384" width="9" style="0" hidden="0"/>
  </cols>
  <sheetData>
    <row r="2" spans="8:8" ht="16.0">
      <c r="A2" s="22"/>
      <c r="B2" s="22"/>
      <c r="C2" s="22"/>
    </row>
    <row r="3" spans="8:8">
      <c r="A3" s="23" t="s">
        <v>169</v>
      </c>
      <c r="B3" s="24"/>
      <c r="C3" s="25"/>
    </row>
    <row r="4" spans="8:8">
      <c r="A4" s="26"/>
      <c r="B4" s="27"/>
      <c r="C4" s="28"/>
    </row>
    <row r="5" spans="8:8">
      <c r="A5" s="29" t="s">
        <v>170</v>
      </c>
      <c r="B5" s="27"/>
      <c r="C5" s="28"/>
    </row>
    <row r="6" spans="8:8">
      <c r="A6" s="26"/>
      <c r="B6" s="27"/>
      <c r="C6" s="28"/>
    </row>
    <row r="7" spans="8:8" ht="21.0" customHeight="1">
      <c r="A7" s="30" t="s">
        <v>171</v>
      </c>
      <c r="B7" s="31"/>
      <c r="C7" s="32"/>
    </row>
    <row r="8" spans="8:8" ht="109.0" customHeight="1">
      <c r="A8" s="33" t="s">
        <v>172</v>
      </c>
      <c r="B8" s="34"/>
      <c r="C8" s="35"/>
    </row>
    <row r="9" spans="8:8" ht="35.0" customHeight="1">
      <c r="A9" s="36" t="s">
        <v>173</v>
      </c>
      <c r="B9" s="37"/>
      <c r="C9" s="38"/>
    </row>
    <row r="10" spans="8:8" ht="45.0" customHeight="1">
      <c r="A10" s="33" t="s">
        <v>174</v>
      </c>
      <c r="B10" s="34"/>
      <c r="C10" s="35"/>
    </row>
    <row r="11" spans="8:8" ht="34.0" customHeight="1">
      <c r="A11" s="36" t="s">
        <v>175</v>
      </c>
      <c r="B11" s="37"/>
      <c r="C11" s="38"/>
    </row>
    <row r="12" spans="8:8">
      <c r="A12" s="39" t="s">
        <v>176</v>
      </c>
      <c r="B12" s="40"/>
      <c r="C12" s="41"/>
    </row>
    <row r="13" spans="8:8" ht="50.0" customHeight="1">
      <c r="A13" s="42" t="s">
        <v>177</v>
      </c>
      <c r="B13" s="43"/>
      <c r="C13" s="44"/>
      <c r="H13" s="45"/>
    </row>
    <row r="15" spans="8:8">
      <c r="A15" s="46" t="s">
        <v>178</v>
      </c>
      <c r="B15" s="22"/>
      <c r="C15" s="22"/>
    </row>
    <row r="16" spans="8:8">
      <c r="A16" s="46" t="s">
        <v>179</v>
      </c>
      <c r="B16" s="22"/>
      <c r="C16" s="22"/>
    </row>
    <row r="17" spans="8:8">
      <c r="A17" s="22"/>
      <c r="B17" s="47" t="s">
        <v>180</v>
      </c>
      <c r="G17" s="48"/>
      <c r="H17" s="47" t="s">
        <v>181</v>
      </c>
    </row>
    <row r="18" spans="8:8" s="22" ht="15.0" customFormat="1">
      <c r="B18" s="49">
        <v>2019.0</v>
      </c>
      <c r="C18" s="49">
        <v>2018.0</v>
      </c>
      <c r="D18" s="49">
        <v>2017.0</v>
      </c>
      <c r="E18" s="49">
        <v>2016.0</v>
      </c>
      <c r="F18" s="49">
        <v>2015.0</v>
      </c>
      <c r="G18" s="48"/>
      <c r="H18" s="49">
        <v>2019.0</v>
      </c>
      <c r="I18" s="49">
        <v>2018.0</v>
      </c>
      <c r="J18" s="49">
        <v>2017.0</v>
      </c>
      <c r="K18" s="49">
        <v>2016.0</v>
      </c>
      <c r="L18" s="49">
        <v>2015.0</v>
      </c>
    </row>
    <row r="19" spans="8:8">
      <c r="A19" s="49" t="s">
        <v>32</v>
      </c>
      <c r="B19" s="45">
        <f>'AT&amp;T Income Statement'!C42</f>
        <v>14975.0</v>
      </c>
      <c r="C19" s="45">
        <f>'AT&amp;T Income Statement'!D42</f>
        <v>19953.0</v>
      </c>
      <c r="D19" s="45">
        <f>'AT&amp;T Income Statement'!E42</f>
        <v>29847.0</v>
      </c>
      <c r="E19" s="45">
        <f>'AT&amp;T Income Statement'!F42</f>
        <v>13333.0</v>
      </c>
      <c r="F19" s="45">
        <f>'AT&amp;T Income Statement'!G42</f>
        <v>13687.0</v>
      </c>
      <c r="G19" s="48"/>
      <c r="H19" s="50">
        <f>'Verizon Income Statement'!C40</f>
        <v>19788.0</v>
      </c>
      <c r="I19" s="50">
        <f>'Verizon Income Statement'!D40</f>
        <v>16039.0</v>
      </c>
      <c r="J19" s="50">
        <f>'Verizon Income Statement'!E40</f>
        <v>30550.0</v>
      </c>
      <c r="K19" s="50">
        <f>'Verizon Income Statement'!F40</f>
        <v>13608.0</v>
      </c>
      <c r="L19" s="50">
        <f>'Verizon Income Statement'!G40</f>
        <v>18375.0</v>
      </c>
    </row>
    <row r="20" spans="8:8">
      <c r="A20" s="49" t="s">
        <v>182</v>
      </c>
      <c r="B20" s="45">
        <f>AVERAGE('AT&amp;T Balance Sheet'!C38:D38)</f>
        <v>541766.5</v>
      </c>
      <c r="C20" s="45">
        <f>AVERAGE('AT&amp;T Balance Sheet'!D38:E38)</f>
        <v>487980.5</v>
      </c>
      <c r="D20" s="45">
        <f>AVERAGE('AT&amp;T Balance Sheet'!E38:F38)</f>
        <v>423959.0</v>
      </c>
      <c r="E20" s="45">
        <f>AVERAGE('AT&amp;T Balance Sheet'!F38:G38)</f>
        <v>403246.5</v>
      </c>
      <c r="F20" s="45">
        <f>AVERAGE('AT&amp;T Balance Sheet'!G38:H38)</f>
        <v>402672.0</v>
      </c>
      <c r="G20" s="48"/>
      <c r="H20" s="50">
        <f>AVERAGE('Verizon Balance Sheet'!C35:D35)</f>
        <v>278278.0</v>
      </c>
      <c r="I20" s="50">
        <f>AVERAGE('Verizon Balance Sheet'!D35:E35)</f>
        <v>260986.0</v>
      </c>
      <c r="J20" s="50">
        <f>AVERAGE('Verizon Balance Sheet'!E35:F35)</f>
        <v>250661.5</v>
      </c>
      <c r="K20" s="50">
        <f>AVERAGE('Verizon Balance Sheet'!F35:G35)</f>
        <v>244177.5</v>
      </c>
      <c r="L20" s="50">
        <f>AVERAGE('Verizon Balance Sheet'!G35:H35)</f>
        <v>244175.0</v>
      </c>
    </row>
    <row r="21" spans="8:8">
      <c r="A21" s="49" t="s">
        <v>183</v>
      </c>
      <c r="B21" s="45">
        <f>AVERAGE('AT&amp;T Balance Sheet'!C73:D73)</f>
        <v>197909.0</v>
      </c>
      <c r="C21" s="45">
        <f>AVERAGE('AT&amp;T Balance Sheet'!D73:E73)</f>
        <v>167945.5</v>
      </c>
      <c r="D21" s="45">
        <f>AVERAGE('AT&amp;T Balance Sheet'!E73:F73)</f>
        <v>133058.5</v>
      </c>
      <c r="E21" s="45">
        <f>AVERAGE('AT&amp;T Balance Sheet'!F73:G73)</f>
        <v>123875.0</v>
      </c>
      <c r="F21" s="45">
        <f>AVERAGE('AT&amp;T Balance Sheet'!G73:H73)</f>
        <v>123640.0</v>
      </c>
      <c r="G21" s="48"/>
      <c r="H21" s="50">
        <f>AVERAGE('Verizon Balance Sheet'!C68:D68)</f>
        <v>58772.5</v>
      </c>
      <c r="I21" s="50">
        <f>AVERAGE('Verizon Balance Sheet'!D68:E68)</f>
        <v>49698.5</v>
      </c>
      <c r="J21" s="50">
        <f>AVERAGE('Verizon Balance Sheet'!E68:F68)</f>
        <v>34359.5</v>
      </c>
      <c r="K21" s="50">
        <f>AVERAGE('Verizon Balance Sheet'!F68:G68)</f>
        <v>20937.0</v>
      </c>
      <c r="L21" s="50">
        <f>AVERAGE('Verizon Balance Sheet'!G68:H68)</f>
        <v>17842.0</v>
      </c>
    </row>
    <row r="22" spans="8:8">
      <c r="G22" s="48"/>
    </row>
    <row r="23" spans="8:8">
      <c r="A23" s="49" t="s">
        <v>184</v>
      </c>
      <c r="B23" s="51">
        <f>B19/B20</f>
        <v>0.02764105938628542</v>
      </c>
      <c r="C23" s="51">
        <f t="shared" si="0" ref="C23:F23">C19/C20</f>
        <v>0.04088892896334997</v>
      </c>
      <c r="D23" s="51">
        <f t="shared" si="0"/>
        <v>0.07040067553702127</v>
      </c>
      <c r="E23" s="51">
        <f t="shared" si="0"/>
        <v>0.03306414314817364</v>
      </c>
      <c r="F23" s="51">
        <f t="shared" si="0"/>
        <v>0.03399044383518099</v>
      </c>
      <c r="G23" s="48"/>
      <c r="H23" s="51">
        <f>H19/H20</f>
        <v>0.07110874736774017</v>
      </c>
      <c r="I23" s="51">
        <f t="shared" si="1" ref="I23:L23">I19/I20</f>
        <v>0.06145540373813155</v>
      </c>
      <c r="J23" s="51">
        <f t="shared" si="1"/>
        <v>0.12187751210297552</v>
      </c>
      <c r="K23" s="51">
        <f t="shared" si="1"/>
        <v>0.05572995054826919</v>
      </c>
      <c r="L23" s="51">
        <f t="shared" si="1"/>
        <v>0.07525340432067165</v>
      </c>
    </row>
    <row r="24" spans="8:8">
      <c r="A24" s="49" t="s">
        <v>185</v>
      </c>
      <c r="B24" s="52">
        <f>B20/B21</f>
        <v>2.737452566583632</v>
      </c>
      <c r="C24" s="52">
        <f t="shared" si="2" ref="C24:F24">C20/C21</f>
        <v>2.905588420052934</v>
      </c>
      <c r="D24" s="52">
        <f t="shared" si="2"/>
        <v>3.186260178793538</v>
      </c>
      <c r="E24" s="52">
        <f t="shared" si="2"/>
        <v>3.255269424823411</v>
      </c>
      <c r="F24" s="52">
        <f t="shared" si="2"/>
        <v>3.25681009382077</v>
      </c>
      <c r="G24" s="48"/>
      <c r="H24" s="52">
        <f>H20/H21</f>
        <v>4.734833468033519</v>
      </c>
      <c r="I24" s="52">
        <f t="shared" si="3" ref="I24:L24">I20/I21</f>
        <v>5.251385856715998</v>
      </c>
      <c r="J24" s="52">
        <f t="shared" si="3"/>
        <v>7.2952604083295745</v>
      </c>
      <c r="K24" s="52">
        <f t="shared" si="3"/>
        <v>11.662487462387162</v>
      </c>
      <c r="L24" s="52">
        <f t="shared" si="3"/>
        <v>13.685405223629639</v>
      </c>
    </row>
    <row r="25" spans="8:8">
      <c r="A25" s="49" t="s">
        <v>186</v>
      </c>
      <c r="B25" s="51">
        <f>B23*B24</f>
        <v>0.07566608896007761</v>
      </c>
      <c r="C25" s="51">
        <f t="shared" si="4" ref="C25:F25">C23*C24</f>
        <v>0.11880639850427668</v>
      </c>
      <c r="D25" s="51">
        <f t="shared" si="4"/>
        <v>0.22431486902377526</v>
      </c>
      <c r="E25" s="51">
        <f t="shared" si="4"/>
        <v>0.10763269424823411</v>
      </c>
      <c r="F25" s="51">
        <f t="shared" si="4"/>
        <v>0.1107004205758654</v>
      </c>
      <c r="G25" s="48"/>
      <c r="H25" s="51">
        <f>H23*H24</f>
        <v>0.33668807690671654</v>
      </c>
      <c r="I25" s="51">
        <f t="shared" si="5" ref="I25:L25">I23*I24</f>
        <v>0.32272603800919547</v>
      </c>
      <c r="J25" s="51">
        <f t="shared" si="5"/>
        <v>0.8891281887105459</v>
      </c>
      <c r="K25" s="51">
        <f t="shared" si="5"/>
        <v>0.649949849548646</v>
      </c>
      <c r="L25" s="51">
        <f t="shared" si="5"/>
        <v>1.029873332586033</v>
      </c>
      <c r="N25" s="53"/>
    </row>
    <row r="26" spans="8:8">
      <c r="G26" s="48"/>
    </row>
    <row r="27" spans="8:8" ht="16.0">
      <c r="A27" s="22"/>
      <c r="B27" s="22"/>
      <c r="C27" s="22"/>
    </row>
    <row r="28" spans="8:8">
      <c r="A28" s="54"/>
      <c r="B28" s="24"/>
      <c r="C28" s="25"/>
    </row>
    <row r="29" spans="8:8">
      <c r="A29" s="55" t="s">
        <v>187</v>
      </c>
      <c r="B29" s="56"/>
      <c r="C29" s="57"/>
    </row>
    <row r="30" spans="8:8">
      <c r="A30" s="58" t="s">
        <v>188</v>
      </c>
      <c r="B30" s="27"/>
      <c r="C30" s="28"/>
    </row>
    <row r="31" spans="8:8" s="59" ht="15.0" customFormat="1">
      <c r="A31" s="22"/>
      <c r="B31" s="22"/>
      <c r="C31" s="22"/>
    </row>
    <row r="32" spans="8:8" s="59" ht="15.0" customFormat="1">
      <c r="A32" s="55" t="s">
        <v>189</v>
      </c>
      <c r="B32" s="56"/>
      <c r="C32" s="57"/>
    </row>
    <row r="33" spans="8:8" s="59" ht="39.0" customFormat="1" customHeight="1">
      <c r="A33" s="60" t="s">
        <v>190</v>
      </c>
      <c r="B33" s="61"/>
      <c r="C33" s="62"/>
    </row>
    <row r="34" spans="8:8" s="59" ht="15.0" customFormat="1">
      <c r="A34" s="22"/>
      <c r="B34" s="22"/>
      <c r="C34" s="22"/>
      <c r="D34" s="22"/>
      <c r="E34" s="22"/>
      <c r="F34" s="22"/>
    </row>
    <row r="35" spans="8:8" s="59" ht="15.0" customFormat="1">
      <c r="A35" s="55" t="s">
        <v>191</v>
      </c>
      <c r="B35" s="56"/>
      <c r="C35" s="57"/>
      <c r="D35" s="22"/>
      <c r="E35" s="22"/>
      <c r="F35" s="22"/>
    </row>
    <row r="36" spans="8:8" s="59" ht="50.0" customFormat="1" customHeight="1">
      <c r="A36" s="60" t="s">
        <v>192</v>
      </c>
      <c r="B36" s="61"/>
      <c r="C36" s="62"/>
      <c r="D36" s="22"/>
      <c r="E36" s="22"/>
      <c r="F36" s="22"/>
    </row>
    <row r="37" spans="8:8" s="59" ht="15.0" customFormat="1">
      <c r="A37" s="22"/>
      <c r="B37" s="22"/>
      <c r="C37" s="22"/>
      <c r="D37" s="22"/>
      <c r="E37" s="22"/>
      <c r="F37" s="22"/>
    </row>
    <row r="38" spans="8:8">
      <c r="A38" s="26"/>
      <c r="B38" s="27"/>
      <c r="C38" s="28"/>
      <c r="D38" s="22"/>
      <c r="E38" s="22"/>
      <c r="F38" s="22"/>
    </row>
    <row r="39" spans="8:8">
      <c r="A39" s="55" t="s">
        <v>193</v>
      </c>
      <c r="B39" s="56"/>
      <c r="C39" s="57"/>
      <c r="D39" s="22"/>
      <c r="E39" s="22"/>
      <c r="F39" s="22"/>
    </row>
    <row r="40" spans="8:8" ht="50.0" customHeight="1">
      <c r="A40" s="63" t="s">
        <v>194</v>
      </c>
      <c r="B40" s="61"/>
      <c r="C40" s="62"/>
      <c r="D40" s="22"/>
      <c r="E40" s="22"/>
      <c r="F40" s="22"/>
    </row>
    <row r="41" spans="8:8" ht="93.0" customHeight="1">
      <c r="A41" s="63" t="s">
        <v>195</v>
      </c>
      <c r="B41" s="61"/>
      <c r="C41" s="62"/>
      <c r="D41" s="22"/>
      <c r="E41" s="22"/>
      <c r="F41" s="22"/>
    </row>
    <row r="42" spans="8:8">
      <c r="A42" s="26"/>
      <c r="B42" s="27"/>
      <c r="C42" s="28"/>
      <c r="D42" s="22"/>
      <c r="E42" s="22"/>
      <c r="F42" s="22"/>
    </row>
    <row r="43" spans="8:8" ht="32.0" customHeight="1">
      <c r="A43" s="39" t="s">
        <v>196</v>
      </c>
      <c r="B43" s="40"/>
      <c r="C43" s="41"/>
      <c r="D43" s="22"/>
      <c r="E43" s="22"/>
      <c r="F43" s="22"/>
    </row>
    <row r="44" spans="8:8" ht="34.0" customHeight="1">
      <c r="A44" s="64" t="s">
        <v>197</v>
      </c>
      <c r="B44" s="65"/>
      <c r="C44" s="66"/>
      <c r="D44" s="22"/>
      <c r="E44" s="22"/>
      <c r="F44" s="22"/>
    </row>
    <row r="45" spans="8:8">
      <c r="A45" s="26"/>
      <c r="B45" s="27"/>
      <c r="C45" s="28"/>
      <c r="D45" s="22"/>
      <c r="E45" s="22"/>
      <c r="F45" s="22"/>
    </row>
    <row r="46" spans="8:8" ht="16.0">
      <c r="A46" s="67"/>
      <c r="B46" s="68"/>
      <c r="C46" s="69"/>
      <c r="D46" s="22"/>
      <c r="E46" s="22"/>
      <c r="F46" s="22"/>
    </row>
    <row r="48" spans="8:8">
      <c r="A48" s="47" t="s">
        <v>180</v>
      </c>
      <c r="B48" s="22"/>
      <c r="C48" s="22"/>
      <c r="G48" s="70"/>
      <c r="H48" s="47" t="s">
        <v>198</v>
      </c>
      <c r="I48" s="22"/>
    </row>
    <row r="49" spans="8:8">
      <c r="A49" s="22"/>
      <c r="B49" s="71">
        <v>2019.0</v>
      </c>
      <c r="C49" s="71">
        <v>2018.0</v>
      </c>
      <c r="D49" s="71">
        <v>2017.0</v>
      </c>
      <c r="E49" s="71">
        <v>2016.0</v>
      </c>
      <c r="F49" s="71">
        <v>2015.0</v>
      </c>
      <c r="G49" s="70"/>
      <c r="H49" s="71">
        <v>2019.0</v>
      </c>
      <c r="I49" s="71">
        <v>2018.0</v>
      </c>
      <c r="J49" s="71">
        <v>2017.0</v>
      </c>
      <c r="K49" s="71">
        <v>2016.0</v>
      </c>
      <c r="L49" s="71">
        <v>2015.0</v>
      </c>
    </row>
    <row r="50" spans="8:8">
      <c r="A50" s="22" t="s">
        <v>199</v>
      </c>
      <c r="B50" s="50">
        <f>'AT&amp;T Balance Sheet'!C38-'AT&amp;T Balance Sheet'!C21-'AT&amp;T Balance Sheet'!C28</f>
        <v>527105.0</v>
      </c>
      <c r="C50" s="50">
        <f>'AT&amp;T Balance Sheet'!D38-'AT&amp;T Balance Sheet'!D21-'AT&amp;T Balance Sheet'!D28</f>
        <v>518947.0</v>
      </c>
      <c r="D50" s="50">
        <f>'AT&amp;T Balance Sheet'!E38-'AT&amp;T Balance Sheet'!E21-'AT&amp;T Balance Sheet'!E28</f>
        <v>393599.0</v>
      </c>
      <c r="E50" s="50">
        <f>'AT&amp;T Balance Sheet'!F38-'AT&amp;T Balance Sheet'!F21-'AT&amp;T Balance Sheet'!F28</f>
        <v>398033.0</v>
      </c>
      <c r="F50" s="50">
        <f>'AT&amp;T Balance Sheet'!G38-'AT&amp;T Balance Sheet'!G21-'AT&amp;T Balance Sheet'!G28</f>
        <v>397551.0</v>
      </c>
      <c r="G50" s="70"/>
      <c r="H50" s="72">
        <f>'Verizon Balance Sheet'!C35-'Verizon Balance Sheet'!C16</f>
        <v>289133.0</v>
      </c>
      <c r="I50" s="72">
        <f>'Verizon Balance Sheet'!D35-'Verizon Balance Sheet'!D16</f>
        <v>262084.0</v>
      </c>
      <c r="J50" s="72">
        <f>'Verizon Balance Sheet'!E35-'Verizon Balance Sheet'!E16</f>
        <v>255064.0</v>
      </c>
      <c r="K50" s="72">
        <f>'Verizon Balance Sheet'!F35-'Verizon Balance Sheet'!F16</f>
        <v>241300.0</v>
      </c>
      <c r="L50" s="72">
        <f>'Verizon Balance Sheet'!G35-'Verizon Balance Sheet'!G16</f>
        <v>239705.0</v>
      </c>
    </row>
    <row r="51" spans="8:8">
      <c r="A51" s="22" t="s">
        <v>200</v>
      </c>
      <c r="B51" s="50">
        <f>'AT&amp;T Balance Sheet'!C55-'AT&amp;T Balance Sheet'!C42-'AT&amp;T Balance Sheet'!C48</f>
        <v>186588.0</v>
      </c>
      <c r="C51" s="50">
        <f>'AT&amp;T Balance Sheet'!D55-'AT&amp;T Balance Sheet'!D42-'AT&amp;T Balance Sheet'!D48</f>
        <v>161475.0</v>
      </c>
      <c r="D51" s="50">
        <f>'AT&amp;T Balance Sheet'!E55-'AT&amp;T Balance Sheet'!E42-'AT&amp;T Balance Sheet'!E48</f>
        <v>137744.0</v>
      </c>
      <c r="E51" s="50">
        <f>'AT&amp;T Balance Sheet'!F55-'AT&amp;T Balance Sheet'!F42-'AT&amp;T Balance Sheet'!F48</f>
        <v>156198.0</v>
      </c>
      <c r="F51" s="50">
        <f>'AT&amp;T Balance Sheet'!G55-'AT&amp;T Balance Sheet'!G42-'AT&amp;T Balance Sheet'!G48</f>
        <v>152881.0</v>
      </c>
      <c r="G51" s="70"/>
      <c r="H51" s="72">
        <f>'Verizon Balance Sheet'!C52-'Verizon Balance Sheet'!C39-'Verizon Balance Sheet'!C45</f>
        <v>117403.0</v>
      </c>
      <c r="I51" s="72">
        <f>'Verizon Balance Sheet'!D52-'Verizon Balance Sheet'!D39-'Verizon Balance Sheet'!D45</f>
        <v>97056.0</v>
      </c>
      <c r="J51" s="72">
        <f>'Verizon Balance Sheet'!E52-'Verizon Balance Sheet'!E39-'Verizon Balance Sheet'!E45</f>
        <v>274780.0</v>
      </c>
      <c r="K51" s="72">
        <f>'Verizon Balance Sheet'!F52-'Verizon Balance Sheet'!F39-'Verizon Balance Sheet'!F45</f>
        <v>112070.0</v>
      </c>
      <c r="L51" s="72">
        <f>'Verizon Balance Sheet'!G52-'Verizon Balance Sheet'!G39-'Verizon Balance Sheet'!G45</f>
        <v>116604.0</v>
      </c>
    </row>
    <row r="52" spans="8:8">
      <c r="A52" s="49" t="s">
        <v>201</v>
      </c>
      <c r="B52" s="73">
        <f>B50-B51</f>
        <v>340517.0</v>
      </c>
      <c r="C52" s="73">
        <f>C50-C51</f>
        <v>357472.0</v>
      </c>
      <c r="D52" s="73">
        <f t="shared" si="6" ref="D52:F52">D50-D51</f>
        <v>255855.0</v>
      </c>
      <c r="E52" s="73">
        <f t="shared" si="6"/>
        <v>241835.0</v>
      </c>
      <c r="F52" s="73">
        <f t="shared" si="6"/>
        <v>244670.0</v>
      </c>
      <c r="G52" s="70"/>
      <c r="H52" s="73">
        <f>H50-H51</f>
        <v>171730.0</v>
      </c>
      <c r="I52" s="73">
        <f>I50-I51</f>
        <v>165028.0</v>
      </c>
      <c r="J52" s="73">
        <f t="shared" si="7" ref="J52:L52">J50-J51</f>
        <v>-19716.0</v>
      </c>
      <c r="K52" s="73">
        <f t="shared" si="7"/>
        <v>129230.0</v>
      </c>
      <c r="L52" s="73">
        <f t="shared" si="7"/>
        <v>123101.0</v>
      </c>
    </row>
    <row r="53" spans="8:8" s="59" ht="15.0" customFormat="1">
      <c r="A53" s="49"/>
      <c r="B53" s="74"/>
      <c r="C53" s="74"/>
      <c r="G53" s="70"/>
      <c r="H53" s="22"/>
      <c r="I53" s="22"/>
    </row>
    <row r="54" spans="8:8">
      <c r="A54" s="49" t="s">
        <v>202</v>
      </c>
      <c r="B54" s="75">
        <f>AVERAGE(B52:C52)</f>
        <v>348994.5</v>
      </c>
      <c r="C54" s="75">
        <f t="shared" si="8" ref="C54:E54">AVERAGE(C52:D52)</f>
        <v>306663.5</v>
      </c>
      <c r="D54" s="75">
        <f t="shared" si="8"/>
        <v>248845.0</v>
      </c>
      <c r="E54" s="75">
        <f t="shared" si="8"/>
        <v>243252.5</v>
      </c>
      <c r="G54" s="70"/>
      <c r="H54" s="75">
        <f>AVERAGE(H52:I52)</f>
        <v>168379.0</v>
      </c>
      <c r="I54" s="75">
        <f t="shared" si="9" ref="I54:K54">AVERAGE(I52:J52)</f>
        <v>72656.0</v>
      </c>
      <c r="J54" s="75">
        <f t="shared" si="9"/>
        <v>54757.0</v>
      </c>
      <c r="K54" s="75">
        <f t="shared" si="9"/>
        <v>126165.5</v>
      </c>
    </row>
    <row r="55" spans="8:8" s="59" ht="15.0" customFormat="1">
      <c r="A55" s="22"/>
      <c r="B55" s="22"/>
      <c r="C55" s="22"/>
      <c r="G55" s="70"/>
      <c r="H55" s="22"/>
      <c r="I55" s="22"/>
    </row>
    <row r="56" spans="8:8">
      <c r="A56" s="49" t="s">
        <v>203</v>
      </c>
      <c r="B56" s="76">
        <f>'AT&amp;T Income Statement'!C41/'AT&amp;T Income Statement'!C40</f>
        <v>0.18913796837773447</v>
      </c>
      <c r="C56" s="76">
        <f>'AT&amp;T Income Statement'!D41/'AT&amp;T Income Statement'!D40</f>
        <v>0.19780484863104572</v>
      </c>
      <c r="D56" s="76">
        <f>'AT&amp;T Income Statement'!E41/'AT&amp;T Income Statement'!E40</f>
        <v>-0.9715304841799326</v>
      </c>
      <c r="E56" s="76">
        <f>'AT&amp;T Income Statement'!F41/'AT&amp;T Income Statement'!F40</f>
        <v>0.3270240258429235</v>
      </c>
      <c r="G56" s="70"/>
      <c r="H56" s="76">
        <f>ABS('Verizon Income Statement'!C39/'Verizon Income Statement'!C38)</f>
        <v>0.12954735406677517</v>
      </c>
      <c r="I56" s="76">
        <f>ABS('Verizon Income Statement'!D39/'Verizon Income Statement'!D38)</f>
        <v>0.18264281710237987</v>
      </c>
      <c r="J56" s="76">
        <f>ABS('Verizon Income Statement'!E39/'Verizon Income Statement'!E38)</f>
        <v>0.48344177915897835</v>
      </c>
      <c r="K56" s="76">
        <f>ABS('Verizon Income Statement'!F39/'Verizon Income Statement'!F38)</f>
        <v>0.35156771180787194</v>
      </c>
    </row>
    <row r="57" spans="8:8">
      <c r="A57" s="22"/>
      <c r="B57" s="22"/>
      <c r="C57" s="22"/>
      <c r="G57" s="70"/>
      <c r="H57" s="22"/>
      <c r="I57" s="22"/>
    </row>
    <row r="58" spans="8:8">
      <c r="A58" s="22" t="s">
        <v>204</v>
      </c>
      <c r="B58" s="77">
        <f>'AT&amp;T Income Statement'!C33</f>
        <v>27955.0</v>
      </c>
      <c r="C58" s="77">
        <f>'AT&amp;T Income Statement'!D33</f>
        <v>26096.0</v>
      </c>
      <c r="D58" s="77">
        <f>'AT&amp;T Income Statement'!E33</f>
        <v>19970.0</v>
      </c>
      <c r="E58" s="77">
        <f>'AT&amp;T Income Statement'!F33</f>
        <v>23543.0</v>
      </c>
      <c r="G58" s="70"/>
      <c r="H58" s="77">
        <f>'Verizon Income Statement'!C33</f>
        <v>30378.0</v>
      </c>
      <c r="I58" s="77">
        <f>'Verizon Income Statement'!D33</f>
        <v>22278.0</v>
      </c>
      <c r="J58" s="77">
        <f>'Verizon Income Statement'!E33</f>
        <v>27425.0</v>
      </c>
      <c r="K58" s="77">
        <f>'Verizon Income Statement'!F33</f>
        <v>27059.0</v>
      </c>
    </row>
    <row r="59" spans="8:8">
      <c r="A59" s="22"/>
      <c r="B59" s="22"/>
      <c r="C59" s="22"/>
      <c r="G59" s="70"/>
      <c r="H59" s="22"/>
      <c r="I59" s="22"/>
    </row>
    <row r="60" spans="8:8">
      <c r="A60" s="22" t="s">
        <v>205</v>
      </c>
      <c r="B60" s="77">
        <f>'AT&amp;T Income Statement'!C39</f>
        <v>-9487.0</v>
      </c>
      <c r="C60" s="77">
        <f>'AT&amp;T Income Statement'!D39</f>
        <v>-1223.0</v>
      </c>
      <c r="D60" s="77">
        <f>'AT&amp;T Income Statement'!E39</f>
        <v>-4831.0</v>
      </c>
      <c r="E60" s="77">
        <f>'AT&amp;T Income Statement'!F39</f>
        <v>-3731.0</v>
      </c>
      <c r="G60" s="70"/>
      <c r="H60" s="77">
        <f>'Verizon Income Statement'!C35+'Verizon Income Statement'!C36</f>
        <v>-7630.0</v>
      </c>
      <c r="I60" s="77">
        <f>'Verizon Income Statement'!D35+'Verizon Income Statement'!D36</f>
        <v>-2469.0</v>
      </c>
      <c r="J60" s="77">
        <f>'Verizon Income Statement'!E35+'Verizon Income Statement'!E36</f>
        <v>-6754.0</v>
      </c>
      <c r="K60" s="77">
        <f>'Verizon Income Statement'!F35+'Verizon Income Statement'!F36</f>
        <v>-5975.0</v>
      </c>
    </row>
    <row r="61" spans="8:8">
      <c r="A61" s="22" t="s">
        <v>206</v>
      </c>
      <c r="B61" s="50">
        <f>B60*B56</f>
        <v>-1794.351905999567</v>
      </c>
      <c r="C61" s="50">
        <f t="shared" si="10" ref="C61:E61">C60*C56</f>
        <v>-241.91532987576892</v>
      </c>
      <c r="D61" s="50">
        <f t="shared" si="10"/>
        <v>4693.463769073254</v>
      </c>
      <c r="E61" s="50">
        <f t="shared" si="10"/>
        <v>-1220.1266404199475</v>
      </c>
      <c r="G61" s="70"/>
      <c r="H61" s="50">
        <f>H56*H60</f>
        <v>-988.4463115294946</v>
      </c>
      <c r="I61" s="50">
        <f t="shared" si="11" ref="I61:K61">I56*I60</f>
        <v>-450.9451154257759</v>
      </c>
      <c r="J61" s="50">
        <f t="shared" si="11"/>
        <v>-3265.1657764397396</v>
      </c>
      <c r="K61" s="50">
        <f t="shared" si="11"/>
        <v>-2100.6170780520347</v>
      </c>
    </row>
    <row r="62" spans="8:8">
      <c r="A62" s="22" t="s">
        <v>207</v>
      </c>
      <c r="B62" s="78">
        <f>B60+B61</f>
        <v>-11281.35190599957</v>
      </c>
      <c r="C62" s="78">
        <f t="shared" si="12" ref="C62:E62">C60+C61</f>
        <v>-1464.915329875769</v>
      </c>
      <c r="D62" s="78">
        <f t="shared" si="12"/>
        <v>-137.53623092675025</v>
      </c>
      <c r="E62" s="78">
        <f t="shared" si="12"/>
        <v>-4951.1266404199505</v>
      </c>
      <c r="G62" s="70"/>
      <c r="H62" s="78">
        <f>H60+H61</f>
        <v>-8618.446311529495</v>
      </c>
      <c r="I62" s="78">
        <f t="shared" si="13" ref="I62:K62">I60+I61</f>
        <v>-2919.945115425776</v>
      </c>
      <c r="J62" s="78">
        <f t="shared" si="13"/>
        <v>-10019.16577643974</v>
      </c>
      <c r="K62" s="78">
        <f t="shared" si="13"/>
        <v>-8075.61707805203</v>
      </c>
    </row>
    <row r="63" spans="8:8">
      <c r="A63" s="22"/>
      <c r="B63" s="22"/>
      <c r="C63" s="22"/>
      <c r="G63" s="70"/>
      <c r="H63" s="22"/>
      <c r="I63" s="22"/>
    </row>
    <row r="64" spans="8:8">
      <c r="A64" s="49" t="s">
        <v>208</v>
      </c>
      <c r="B64" s="22"/>
      <c r="C64" s="22"/>
      <c r="G64" s="70"/>
      <c r="H64" s="22"/>
      <c r="I64" s="22"/>
    </row>
    <row r="65" spans="8:8">
      <c r="A65" s="22"/>
      <c r="B65" s="22"/>
      <c r="C65" s="22"/>
      <c r="G65" s="70"/>
      <c r="H65" s="22"/>
      <c r="I65" s="22"/>
    </row>
    <row r="66" spans="8:8">
      <c r="A66" s="22" t="s">
        <v>209</v>
      </c>
      <c r="B66" s="77">
        <f>'AT&amp;T Income Statement'!C41</f>
        <v>3493.0</v>
      </c>
      <c r="C66" s="77">
        <f>'AT&amp;T Income Statement'!D41</f>
        <v>4920.0</v>
      </c>
      <c r="D66" s="77">
        <f>'AT&amp;T Income Statement'!E41</f>
        <v>-14708.0</v>
      </c>
      <c r="E66" s="77">
        <f>'AT&amp;T Income Statement'!F41</f>
        <v>6479.0</v>
      </c>
      <c r="G66" s="70"/>
      <c r="H66" s="77">
        <f>ABS('Verizon Income Statement'!C39)</f>
        <v>2945.0</v>
      </c>
      <c r="I66" s="77">
        <f>ABS('Verizon Income Statement'!D39)</f>
        <v>3584.0</v>
      </c>
      <c r="J66" s="77">
        <f>ABS('Verizon Income Statement'!E39)</f>
        <v>9956.0</v>
      </c>
      <c r="K66" s="77">
        <f>ABS('Verizon Income Statement'!F39)</f>
        <v>7378.0</v>
      </c>
    </row>
    <row r="67" spans="8:8">
      <c r="A67" s="22" t="s">
        <v>210</v>
      </c>
      <c r="B67" s="75">
        <f>B61</f>
        <v>-1794.351905999567</v>
      </c>
      <c r="C67" s="75">
        <f t="shared" si="14" ref="C67:E67">C61</f>
        <v>-241.91532987576892</v>
      </c>
      <c r="D67" s="75">
        <f t="shared" si="14"/>
        <v>4693.463769073254</v>
      </c>
      <c r="E67" s="75">
        <f t="shared" si="14"/>
        <v>-1220.1266404199475</v>
      </c>
      <c r="G67" s="70"/>
      <c r="H67" s="75">
        <f>H61</f>
        <v>-988.4463115294946</v>
      </c>
      <c r="I67" s="75">
        <f t="shared" si="15" ref="I67:K67">I61</f>
        <v>-450.9451154257759</v>
      </c>
      <c r="J67" s="75">
        <f t="shared" si="15"/>
        <v>-3265.1657764397396</v>
      </c>
      <c r="K67" s="75">
        <f t="shared" si="15"/>
        <v>-2100.6170780520347</v>
      </c>
    </row>
    <row r="68" spans="8:8">
      <c r="A68" s="79" t="s">
        <v>211</v>
      </c>
      <c r="B68" s="78">
        <f>B66-B67</f>
        <v>5287.35190599957</v>
      </c>
      <c r="C68" s="78">
        <f t="shared" si="16" ref="C68:E68">C66-C67</f>
        <v>5161.915329875769</v>
      </c>
      <c r="D68" s="78">
        <f t="shared" si="16"/>
        <v>-19401.46376907325</v>
      </c>
      <c r="E68" s="78">
        <f t="shared" si="16"/>
        <v>7699.1266404199505</v>
      </c>
      <c r="G68" s="70"/>
      <c r="H68" s="78">
        <f>H66-H67</f>
        <v>3933.446311529495</v>
      </c>
      <c r="I68" s="78">
        <f t="shared" si="17" ref="I68:K68">I66-I67</f>
        <v>4034.945115425776</v>
      </c>
      <c r="J68" s="78">
        <f t="shared" si="17"/>
        <v>13221.16577643974</v>
      </c>
      <c r="K68" s="78">
        <f t="shared" si="17"/>
        <v>9478.61707805203</v>
      </c>
    </row>
    <row r="69" spans="8:8">
      <c r="A69" s="22"/>
      <c r="B69" s="22"/>
      <c r="C69" s="22"/>
      <c r="G69" s="70"/>
      <c r="H69" s="22"/>
    </row>
    <row r="70" spans="8:8">
      <c r="A70" s="22" t="s">
        <v>204</v>
      </c>
      <c r="B70" s="77">
        <f>B58</f>
        <v>27955.0</v>
      </c>
      <c r="C70" s="77">
        <f t="shared" si="18" ref="C70:E70">C58</f>
        <v>26096.0</v>
      </c>
      <c r="D70" s="77">
        <f t="shared" si="18"/>
        <v>19970.0</v>
      </c>
      <c r="E70" s="77">
        <f t="shared" si="18"/>
        <v>23543.0</v>
      </c>
      <c r="G70" s="70"/>
      <c r="H70" s="77">
        <f>H58</f>
        <v>30378.0</v>
      </c>
      <c r="I70" s="77">
        <f t="shared" si="19" ref="I70:K70">I58</f>
        <v>22278.0</v>
      </c>
      <c r="J70" s="77">
        <f t="shared" si="19"/>
        <v>27425.0</v>
      </c>
      <c r="K70" s="77">
        <f t="shared" si="19"/>
        <v>27059.0</v>
      </c>
    </row>
    <row r="71" spans="8:8">
      <c r="A71" s="22" t="s">
        <v>212</v>
      </c>
      <c r="B71" s="80">
        <f>B68</f>
        <v>5287.35190599957</v>
      </c>
      <c r="C71" s="80">
        <f t="shared" si="20" ref="C71:E71">C68</f>
        <v>5161.915329875769</v>
      </c>
      <c r="D71" s="80">
        <f t="shared" si="20"/>
        <v>-19401.46376907325</v>
      </c>
      <c r="E71" s="80">
        <f t="shared" si="20"/>
        <v>7699.1266404199505</v>
      </c>
      <c r="G71" s="70"/>
      <c r="H71" s="80">
        <f>H68</f>
        <v>3933.446311529495</v>
      </c>
      <c r="I71" s="80">
        <f t="shared" si="21" ref="I71:K71">I68</f>
        <v>4034.945115425776</v>
      </c>
      <c r="J71" s="80">
        <f t="shared" si="21"/>
        <v>13221.16577643974</v>
      </c>
      <c r="K71" s="80">
        <f t="shared" si="21"/>
        <v>9478.61707805203</v>
      </c>
    </row>
    <row r="72" spans="8:8">
      <c r="A72" s="49" t="s">
        <v>213</v>
      </c>
      <c r="B72" s="81">
        <f>B70-B71</f>
        <v>22667.64809400043</v>
      </c>
      <c r="C72" s="81">
        <f t="shared" si="22" ref="C72:E72">C70-C71</f>
        <v>20934.08467012423</v>
      </c>
      <c r="D72" s="81">
        <f t="shared" si="22"/>
        <v>39371.4637690733</v>
      </c>
      <c r="E72" s="81">
        <f t="shared" si="22"/>
        <v>15843.873359580051</v>
      </c>
      <c r="G72" s="70"/>
      <c r="H72" s="81">
        <f>H70-H71</f>
        <v>26444.5536884705</v>
      </c>
      <c r="I72" s="81">
        <f t="shared" si="23" ref="I72:K72">I70-I71</f>
        <v>18243.05488457422</v>
      </c>
      <c r="J72" s="81">
        <f t="shared" si="23"/>
        <v>14203.8342235603</v>
      </c>
      <c r="K72" s="81">
        <f t="shared" si="23"/>
        <v>17580.38292194797</v>
      </c>
    </row>
    <row r="73" spans="8:8">
      <c r="A73" s="22"/>
      <c r="B73" s="22"/>
      <c r="C73" s="22"/>
      <c r="G73" s="70"/>
      <c r="H73" s="22"/>
    </row>
    <row r="74" spans="8:8">
      <c r="A74" s="49" t="s">
        <v>214</v>
      </c>
      <c r="B74" s="82">
        <f>B72/B54</f>
        <v>0.06495130465953025</v>
      </c>
      <c r="C74" s="82">
        <f t="shared" si="24" ref="C74:E74">C72/C54</f>
        <v>0.0682640244767448</v>
      </c>
      <c r="D74" s="82">
        <f t="shared" si="24"/>
        <v>0.15821681676976954</v>
      </c>
      <c r="E74" s="82">
        <f t="shared" si="24"/>
        <v>0.06513344512216751</v>
      </c>
      <c r="G74" s="70"/>
      <c r="H74" s="82">
        <f>H72/H54</f>
        <v>0.1570537518839671</v>
      </c>
      <c r="I74" s="82">
        <f t="shared" si="25" ref="I74:K74">I72/I54</f>
        <v>0.2510880709724485</v>
      </c>
      <c r="J74" s="82">
        <f t="shared" si="25"/>
        <v>0.25939759708457916</v>
      </c>
      <c r="K74" s="82">
        <f t="shared" si="25"/>
        <v>0.13934382158314254</v>
      </c>
    </row>
    <row r="75" spans="8:8">
      <c r="A75" s="22"/>
      <c r="B75" s="22"/>
      <c r="C75" s="22"/>
      <c r="G75" s="70"/>
      <c r="H75" s="22"/>
    </row>
    <row r="76" spans="8:8">
      <c r="A76" s="49" t="s">
        <v>11</v>
      </c>
      <c r="B76" s="77">
        <f>'AT&amp;T Income Statement'!C21</f>
        <v>181193.0</v>
      </c>
      <c r="C76" s="77">
        <f>'AT&amp;T Income Statement'!D21</f>
        <v>170756.0</v>
      </c>
      <c r="D76" s="77">
        <f>'AT&amp;T Income Statement'!E21</f>
        <v>160546.0</v>
      </c>
      <c r="E76" s="77">
        <f>'AT&amp;T Income Statement'!F21</f>
        <v>163786.0</v>
      </c>
      <c r="G76" s="70"/>
      <c r="H76" s="77">
        <f>'Verizon Income Statement'!C19</f>
        <v>131868.0</v>
      </c>
      <c r="I76" s="77">
        <f>'Verizon Income Statement'!D19</f>
        <v>130863.0</v>
      </c>
      <c r="J76" s="77">
        <f>'Verizon Income Statement'!E19</f>
        <v>126034.0</v>
      </c>
      <c r="K76" s="77">
        <f>'Verizon Income Statement'!F19</f>
        <v>125980.0</v>
      </c>
    </row>
    <row r="77" spans="8:8">
      <c r="A77" s="22"/>
      <c r="B77" s="22"/>
      <c r="C77" s="22"/>
      <c r="G77" s="70"/>
      <c r="H77" s="22"/>
    </row>
    <row r="78" spans="8:8">
      <c r="A78" s="49" t="s">
        <v>215</v>
      </c>
      <c r="B78" s="82">
        <f>B72/B76</f>
        <v>0.12510222852980207</v>
      </c>
      <c r="C78" s="82">
        <f t="shared" si="26" ref="C78:E78">C72/C76</f>
        <v>0.12259648076860684</v>
      </c>
      <c r="D78" s="82">
        <f t="shared" si="26"/>
        <v>0.24523478485339592</v>
      </c>
      <c r="E78" s="82">
        <f t="shared" si="26"/>
        <v>0.09673521155397928</v>
      </c>
      <c r="G78" s="70"/>
      <c r="H78" s="82">
        <f>H72/H76</f>
        <v>0.2005380660089673</v>
      </c>
      <c r="I78" s="82">
        <f t="shared" si="27" ref="I78:K78">I72/I76</f>
        <v>0.13940575169890818</v>
      </c>
      <c r="J78" s="82">
        <f t="shared" si="27"/>
        <v>0.11269843235603329</v>
      </c>
      <c r="K78" s="82">
        <f t="shared" si="27"/>
        <v>0.13954899922168576</v>
      </c>
    </row>
    <row r="79" spans="8:8">
      <c r="A79" s="22"/>
      <c r="B79" s="83"/>
      <c r="C79" s="22"/>
      <c r="G79" s="70"/>
      <c r="H79" s="22"/>
    </row>
    <row r="80" spans="8:8">
      <c r="A80" s="49" t="s">
        <v>216</v>
      </c>
      <c r="B80" s="84">
        <f>B76/B54</f>
        <v>0.5191858324414854</v>
      </c>
      <c r="C80" s="84">
        <f t="shared" si="28" ref="C80:E80">C76/C54</f>
        <v>0.5568187932375389</v>
      </c>
      <c r="D80" s="84">
        <f t="shared" si="28"/>
        <v>0.6451646607325845</v>
      </c>
      <c r="E80" s="84">
        <f t="shared" si="28"/>
        <v>0.6733168209987564</v>
      </c>
      <c r="G80" s="70"/>
      <c r="H80" s="84">
        <f>H76/H54</f>
        <v>0.7831617957108665</v>
      </c>
      <c r="I80" s="84">
        <f t="shared" si="29" ref="I80:K80">I76/I54</f>
        <v>1.801131358731557</v>
      </c>
      <c r="J80" s="84">
        <f t="shared" si="29"/>
        <v>2.301696586737769</v>
      </c>
      <c r="K80" s="84">
        <f t="shared" si="29"/>
        <v>0.998529708993346</v>
      </c>
    </row>
    <row r="81" spans="8:8">
      <c r="A81" s="22"/>
      <c r="B81" s="22"/>
      <c r="C81" s="22"/>
      <c r="G81" s="70"/>
      <c r="H81" s="22"/>
    </row>
    <row r="82" spans="8:8">
      <c r="G82" s="70"/>
    </row>
    <row r="83" spans="8:8">
      <c r="G83" s="70"/>
    </row>
    <row r="84" spans="8:8">
      <c r="G84" s="70"/>
    </row>
  </sheetData>
  <mergeCells count="17">
    <mergeCell ref="A9:C9"/>
    <mergeCell ref="A8:C8"/>
    <mergeCell ref="A7:C7"/>
    <mergeCell ref="A10:C10"/>
    <mergeCell ref="A40:C40"/>
    <mergeCell ref="A41:C41"/>
    <mergeCell ref="A43:C43"/>
    <mergeCell ref="A44:C44"/>
    <mergeCell ref="A11:C11"/>
    <mergeCell ref="A36:C36"/>
    <mergeCell ref="A13:C13"/>
    <mergeCell ref="A29:C29"/>
    <mergeCell ref="A32:C32"/>
    <mergeCell ref="A33:C33"/>
    <mergeCell ref="A35:C35"/>
    <mergeCell ref="A39:C39"/>
    <mergeCell ref="A12:C12"/>
  </mergeCells>
  <pageMargins left="0.7" right="0.7" top="0.75" bottom="0.75" header="0.3" footer="0.3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H47"/>
  <sheetViews>
    <sheetView tabSelected="1" workbookViewId="0" topLeftCell="A36">
      <selection activeCell="C47" sqref="C47"/>
    </sheetView>
  </sheetViews>
  <sheetFormatPr defaultRowHeight="15.0"/>
  <cols>
    <col min="1" max="1" customWidth="1" width="49.5" style="0"/>
    <col min="2" max="2" customWidth="1" width="13.5" style="0"/>
    <col min="3" max="3" customWidth="1" width="12.0" style="0"/>
    <col min="4" max="4" customWidth="1" width="13.5" style="0"/>
    <col min="5" max="5" customWidth="1" width="18.332031" style="0"/>
    <col min="257" max="16384" width="9" style="0" hidden="0"/>
  </cols>
  <sheetData>
    <row r="2" spans="8:8">
      <c r="A2" s="22" t="s">
        <v>180</v>
      </c>
      <c r="B2" s="22">
        <v>2019.0</v>
      </c>
      <c r="C2" s="22">
        <f>B2-1</f>
        <v>2018.0</v>
      </c>
      <c r="D2" s="22">
        <f t="shared" si="0" ref="D2:E2">C2-1</f>
        <v>2017.0</v>
      </c>
      <c r="E2" s="22">
        <f t="shared" si="0"/>
        <v>2016.0</v>
      </c>
      <c r="F2" s="22"/>
    </row>
    <row r="3" spans="8:8">
      <c r="A3" s="85" t="s">
        <v>217</v>
      </c>
      <c r="B3" s="86">
        <f>'AT&amp;T Income Statement'!C21/AVERAGE('AT&amp;T Balance Sheet'!C23:D23)</f>
        <v>7.379367923759876</v>
      </c>
      <c r="C3" s="86">
        <f>'AT&amp;T Income Statement'!D21/AVERAGE('AT&amp;T Balance Sheet'!D23:E23)</f>
        <v>7.943247895055124</v>
      </c>
      <c r="D3" s="86">
        <f>'AT&amp;T Income Statement'!E21/AVERAGE('AT&amp;T Balance Sheet'!E23:F23)</f>
        <v>9.637771641253451</v>
      </c>
      <c r="E3" s="86">
        <f>'AT&amp;T Income Statement'!F21/AVERAGE('AT&amp;T Balance Sheet'!F23:G23)</f>
        <v>9.829322450939207</v>
      </c>
      <c r="F3" s="87"/>
    </row>
    <row r="4" spans="8:8">
      <c r="A4" s="22" t="s">
        <v>218</v>
      </c>
      <c r="B4" s="22"/>
      <c r="C4" s="22"/>
      <c r="D4" s="22"/>
      <c r="E4" s="22"/>
      <c r="F4" s="22"/>
    </row>
    <row r="6" spans="8:8">
      <c r="A6" s="85" t="s">
        <v>219</v>
      </c>
      <c r="B6" s="85">
        <f>(SUM('AT&amp;T Income Statement'!C25:C26)/AVERAGE('AT&amp;T Balance Sheet'!C28:D28))</f>
        <v>4.942175013649675</v>
      </c>
      <c r="C6" s="85">
        <f>(SUM('AT&amp;T Income Statement'!D25:D26)/AVERAGE('AT&amp;T Balance Sheet'!D28:E28))</f>
        <v>12.060936081939582</v>
      </c>
      <c r="D6" s="85" t="s">
        <v>220</v>
      </c>
      <c r="E6" s="85"/>
      <c r="F6" s="88"/>
    </row>
    <row r="7" spans="8:8">
      <c r="A7" s="22" t="s">
        <v>221</v>
      </c>
      <c r="B7" s="22"/>
      <c r="C7" s="22"/>
      <c r="D7" s="22"/>
      <c r="E7" s="22"/>
      <c r="F7" s="22"/>
    </row>
    <row r="9" spans="8:8">
      <c r="A9" s="85" t="s">
        <v>222</v>
      </c>
      <c r="B9" s="89">
        <f>('AT&amp;T Income Statement'!C25+'AT&amp;T Income Statement'!C26)/AVERAGE('AT&amp;T Balance Sheet'!C43,'AT&amp;T Balance Sheet'!D43)</f>
        <v>1.117006955351133</v>
      </c>
      <c r="C9" s="89">
        <f>('AT&amp;T Income Statement'!D25+'AT&amp;T Income Statement'!D26)/AVERAGE('AT&amp;T Balance Sheet'!D43,'AT&amp;T Balance Sheet'!E43)</f>
        <v>1.1979550312926572</v>
      </c>
      <c r="D9" s="89">
        <f>('AT&amp;T Income Statement'!E25+'AT&amp;T Income Statement'!E26)/AVERAGE('AT&amp;T Balance Sheet'!E43,'AT&amp;T Balance Sheet'!F43)</f>
        <v>1.2153395927325936</v>
      </c>
      <c r="E9" s="89">
        <f>('AT&amp;T Income Statement'!F25+'AT&amp;T Income Statement'!F26)/AVERAGE('AT&amp;T Balance Sheet'!F43,'AT&amp;T Balance Sheet'!G43)</f>
        <v>1.2553405950251992</v>
      </c>
      <c r="F9" s="90"/>
    </row>
    <row r="10" spans="8:8">
      <c r="A10" s="22" t="s">
        <v>223</v>
      </c>
      <c r="B10" s="22"/>
      <c r="C10" s="22"/>
      <c r="D10" s="22"/>
      <c r="E10" s="22"/>
      <c r="F10" s="22"/>
    </row>
    <row r="12" spans="8:8">
      <c r="A12" s="85" t="s">
        <v>224</v>
      </c>
      <c r="B12" s="86">
        <f>B13+B14-B15</f>
        <v>-203.44974059646904</v>
      </c>
      <c r="C12" s="86">
        <f t="shared" si="1" ref="C12:E12">C13+C14-C15</f>
        <v>-228.47192644191404</v>
      </c>
      <c r="D12" s="86">
        <f t="shared" si="1"/>
        <v>-262.4557561198198</v>
      </c>
      <c r="E12" s="86">
        <f t="shared" si="1"/>
        <v>-253.6239540750512</v>
      </c>
      <c r="F12" s="91"/>
    </row>
    <row r="13" spans="8:8">
      <c r="A13" s="22" t="s">
        <v>225</v>
      </c>
      <c r="B13" s="87">
        <f>365/B3</f>
        <v>49.46223088088392</v>
      </c>
      <c r="C13" s="87">
        <f t="shared" si="2" ref="C13:E13">365/C3</f>
        <v>45.950976832439274</v>
      </c>
      <c r="D13" s="87">
        <f t="shared" si="2"/>
        <v>37.87182489753716</v>
      </c>
      <c r="E13" s="87">
        <f t="shared" si="2"/>
        <v>37.13379043385881</v>
      </c>
      <c r="F13" s="87"/>
    </row>
    <row r="14" spans="8:8">
      <c r="A14" s="22" t="s">
        <v>226</v>
      </c>
      <c r="B14" s="22">
        <f>365/B6</f>
        <v>73.85412272772923</v>
      </c>
      <c r="C14" s="22">
        <f t="shared" si="3" ref="C14">365/C6</f>
        <v>30.262990991765744</v>
      </c>
      <c r="D14" s="22">
        <v>0.0</v>
      </c>
      <c r="E14" s="22">
        <v>0.0</v>
      </c>
      <c r="F14" s="22"/>
    </row>
    <row r="15" spans="8:8">
      <c r="A15" s="22" t="s">
        <v>227</v>
      </c>
      <c r="B15" s="22">
        <f>365/B9</f>
        <v>326.76609420508186</v>
      </c>
      <c r="C15" s="22">
        <f t="shared" si="4" ref="C15:E15">365/C9</f>
        <v>304.68589426611913</v>
      </c>
      <c r="D15" s="22">
        <f t="shared" si="4"/>
        <v>300.32758101735726</v>
      </c>
      <c r="E15" s="22">
        <f t="shared" si="4"/>
        <v>290.75774450891004</v>
      </c>
      <c r="F15" s="22"/>
    </row>
    <row r="16" spans="8:8" s="92" ht="15.0" customFormat="1">
      <c r="A16" s="85" t="s">
        <v>228</v>
      </c>
      <c r="B16" s="86">
        <f>B13-B15</f>
        <v>-277.3038633241981</v>
      </c>
      <c r="C16" s="86">
        <f t="shared" si="5" ref="C16:E16">C13-C15</f>
        <v>-258.7349174336797</v>
      </c>
      <c r="D16" s="86">
        <f t="shared" si="5"/>
        <v>-262.4557561198198</v>
      </c>
      <c r="E16" s="86">
        <f t="shared" si="5"/>
        <v>-253.6239540750512</v>
      </c>
      <c r="F16" s="22"/>
    </row>
    <row r="18" spans="8:8">
      <c r="A18" s="85" t="s">
        <v>229</v>
      </c>
      <c r="B18" s="93">
        <f>('AT&amp;T Income Statement'!C25+'AT&amp;T Income Statement'!C26)/AVERAGE('AT&amp;T Balance Sheet'!C29:D29)</f>
        <v>0.3806178110939943</v>
      </c>
      <c r="C18" s="93">
        <f>('AT&amp;T Income Statement'!D25+'AT&amp;T Income Statement'!D26)/AVERAGE('AT&amp;T Balance Sheet'!D29:E29)</f>
        <v>0.3623989559594071</v>
      </c>
      <c r="D18" s="93">
        <f>('AT&amp;T Income Statement'!E25+'AT&amp;T Income Statement'!E26)/AVERAGE('AT&amp;T Balance Sheet'!E29:F29)</f>
        <v>0.31878970578240134</v>
      </c>
      <c r="E18" s="93">
        <f>('AT&amp;T Income Statement'!F25+'AT&amp;T Income Statement'!F26)/AVERAGE('AT&amp;T Balance Sheet'!F29:G29)</f>
        <v>0.3096703816738788</v>
      </c>
      <c r="F18" s="94"/>
    </row>
    <row r="19" spans="8:8">
      <c r="A19" s="22" t="s">
        <v>230</v>
      </c>
      <c r="B19" s="22"/>
      <c r="C19" s="22"/>
      <c r="D19" s="22"/>
      <c r="E19" s="22"/>
      <c r="F19" s="22"/>
    </row>
    <row r="21" spans="8:8">
      <c r="A21" s="95" t="s">
        <v>247</v>
      </c>
    </row>
    <row r="22" spans="8:8">
      <c r="A22" t="s">
        <v>250</v>
      </c>
      <c r="B22">
        <v>0.794</v>
      </c>
      <c r="C22">
        <v>0.798</v>
      </c>
    </row>
    <row r="23" spans="8:8">
      <c r="A23" t="s">
        <v>251</v>
      </c>
      <c r="B23">
        <v>0.296</v>
      </c>
      <c r="C23">
        <v>0.332</v>
      </c>
    </row>
    <row r="26" spans="8:8">
      <c r="A26" s="22" t="s">
        <v>198</v>
      </c>
      <c r="B26" s="22"/>
      <c r="C26" s="22"/>
      <c r="D26" s="22"/>
      <c r="E26" s="22"/>
      <c r="F26" s="22"/>
    </row>
    <row r="27" spans="8:8">
      <c r="A27" s="85" t="s">
        <v>217</v>
      </c>
      <c r="B27" s="85">
        <f>'Verizon Income Statement'!C19/AVERAGE('Verizon Balance Sheet'!C18:D18)</f>
        <v>5.219291128218321</v>
      </c>
      <c r="C27" s="85">
        <f>'Verizon Income Statement'!D19/AVERAGE('Verizon Balance Sheet'!D18:E18)</f>
        <v>5.385862743080564</v>
      </c>
      <c r="D27" s="85">
        <f>'Verizon Income Statement'!E19/AVERAGE('Verizon Balance Sheet'!E18:F18)</f>
        <v>6.147100424328147</v>
      </c>
      <c r="E27" s="85">
        <f>'Verizon Income Statement'!F19/AVERAGE('Verizon Balance Sheet'!F18:G18)</f>
        <v>8.135615111398128</v>
      </c>
      <c r="F27" s="22"/>
    </row>
    <row r="28" spans="8:8">
      <c r="A28" s="22" t="s">
        <v>218</v>
      </c>
      <c r="B28" s="22"/>
      <c r="C28" s="22"/>
      <c r="D28" s="22"/>
      <c r="E28" s="22"/>
      <c r="F28" s="22"/>
    </row>
    <row r="30" spans="8:8">
      <c r="A30" s="85" t="s">
        <v>219</v>
      </c>
      <c r="B30" s="85">
        <f>SUM('Verizon Income Statement'!C23:C24)/AVERAGE('Verizon Balance Sheet'!C19:D19)</f>
        <v>39.68527918781726</v>
      </c>
      <c r="C30" s="85">
        <f>SUM('Verizon Income Statement'!D23:D24)/AVERAGE('Verizon Balance Sheet'!D19:E19)</f>
        <v>46.84219409282701</v>
      </c>
      <c r="D30" s="85">
        <f>SUM('Verizon Income Statement'!E23:E24)/AVERAGE('Verizon Balance Sheet'!E19:F19)</f>
        <v>47.46243291592129</v>
      </c>
      <c r="E30" s="85">
        <f>SUM('Verizon Income Statement'!F23:F24)/AVERAGE('Verizon Balance Sheet'!F19:G19)</f>
        <v>41.91035044824776</v>
      </c>
      <c r="F30" s="22"/>
    </row>
    <row r="31" spans="8:8">
      <c r="A31" s="22" t="s">
        <v>221</v>
      </c>
      <c r="B31" s="22"/>
      <c r="C31" s="22"/>
      <c r="D31" s="22"/>
      <c r="E31" s="22"/>
      <c r="F31" s="22"/>
    </row>
    <row r="33" spans="8:8">
      <c r="A33" s="85" t="s">
        <v>222</v>
      </c>
      <c r="B33" s="85">
        <f>SUM('Verizon Income Statement'!C23:C24)/AVERAGE('Verizon Balance Sheet'!C40:D40)</f>
        <v>2.470309431918207</v>
      </c>
      <c r="C33" s="85">
        <f>SUM('Verizon Income Statement'!D23:D24)/AVERAGE('Verizon Balance Sheet'!D40:E40)</f>
        <v>2.5384949580408387</v>
      </c>
      <c r="D33" s="85">
        <f>SUM('Verizon Income Statement'!E23:E24)/AVERAGE('Verizon Balance Sheet'!E40:F40)</f>
        <v>2.5995345988977343</v>
      </c>
      <c r="E33" s="85">
        <f>SUM('Verizon Income Statement'!F23:F24)/AVERAGE('Verizon Balance Sheet'!F40:G40)</f>
        <v>2.640174560390194</v>
      </c>
      <c r="F33" s="22"/>
    </row>
    <row r="34" spans="8:8">
      <c r="A34" s="22" t="s">
        <v>223</v>
      </c>
      <c r="B34" s="22"/>
      <c r="C34" s="22"/>
      <c r="D34" s="22"/>
      <c r="E34" s="22"/>
      <c r="F34" s="22"/>
    </row>
    <row r="36" spans="8:8">
      <c r="A36" s="85" t="s">
        <v>224</v>
      </c>
      <c r="B36" s="86">
        <f>B37+B38-B39</f>
        <v>-68.6245356843656</v>
      </c>
      <c r="C36" s="86">
        <f t="shared" si="6" ref="C36:E36">C37+C38-C39</f>
        <v>-68.22385054233821</v>
      </c>
      <c r="D36" s="86">
        <f t="shared" si="6"/>
        <v>-73.34186753099242</v>
      </c>
      <c r="E36" s="86">
        <f t="shared" si="6"/>
        <v>-84.67490616411138</v>
      </c>
      <c r="F36" s="87"/>
    </row>
    <row r="37" spans="8:8">
      <c r="A37" s="22" t="s">
        <v>225</v>
      </c>
      <c r="B37" s="87">
        <f>365/B27</f>
        <v>69.93286847453514</v>
      </c>
      <c r="C37" s="87">
        <f t="shared" si="7" ref="C37:E37">365/C27</f>
        <v>67.77001520674293</v>
      </c>
      <c r="D37" s="87">
        <f t="shared" si="7"/>
        <v>59.37758858720663</v>
      </c>
      <c r="E37" s="87">
        <f t="shared" si="7"/>
        <v>44.86446261311319</v>
      </c>
      <c r="F37" s="87"/>
    </row>
    <row r="38" spans="8:8">
      <c r="A38" s="22" t="s">
        <v>226</v>
      </c>
      <c r="B38" s="22">
        <f>365/B30</f>
        <v>9.19736505500128</v>
      </c>
      <c r="C38" s="22">
        <f t="shared" si="8" ref="C38:E38">365/C30</f>
        <v>7.79212005476688</v>
      </c>
      <c r="D38" s="22">
        <f t="shared" si="8"/>
        <v>7.690292670976009</v>
      </c>
      <c r="E38" s="22">
        <f t="shared" si="8"/>
        <v>8.709065805849407</v>
      </c>
      <c r="F38" s="22"/>
    </row>
    <row r="39" spans="8:8">
      <c r="A39" s="22" t="s">
        <v>227</v>
      </c>
      <c r="B39" s="22">
        <f>365/B33</f>
        <v>147.754769213902</v>
      </c>
      <c r="C39" s="22">
        <f t="shared" si="9" ref="C39:E39">365/C33</f>
        <v>143.7859858038481</v>
      </c>
      <c r="D39" s="22">
        <f t="shared" si="9"/>
        <v>140.40974878917513</v>
      </c>
      <c r="E39" s="22">
        <f t="shared" si="9"/>
        <v>138.24843458307404</v>
      </c>
      <c r="F39" s="22"/>
    </row>
    <row r="40" spans="8:8">
      <c r="A40" s="85" t="s">
        <v>228</v>
      </c>
      <c r="B40" s="86">
        <f>B37-B39</f>
        <v>-77.8219007393669</v>
      </c>
      <c r="C40" s="86">
        <f t="shared" si="10" ref="C40:E40">C37-C39</f>
        <v>-76.01597059710511</v>
      </c>
      <c r="D40" s="86">
        <f t="shared" si="10"/>
        <v>-81.03216020196841</v>
      </c>
      <c r="E40" s="86">
        <f t="shared" si="10"/>
        <v>-93.38397196996078</v>
      </c>
      <c r="F40" s="22"/>
    </row>
    <row r="41" spans="8:8" s="92" ht="15.0" customFormat="1">
      <c r="A41" s="22"/>
      <c r="B41" s="87"/>
      <c r="C41" s="22"/>
      <c r="D41" s="22"/>
      <c r="E41" s="22"/>
      <c r="F41" s="22"/>
    </row>
    <row r="42" spans="8:8">
      <c r="A42" s="85" t="s">
        <v>229</v>
      </c>
      <c r="B42" s="93">
        <f>'Verizon Income Statement'!C19/AVERAGE('Verizon Balance Sheet'!C27:D27)</f>
        <v>1.455488656243619</v>
      </c>
      <c r="C42" s="93">
        <f>'Verizon Income Statement'!D19/AVERAGE('Verizon Balance Sheet'!D27:E27)</f>
        <v>1.471577811013528</v>
      </c>
      <c r="D42" s="93">
        <f>'Verizon Income Statement'!E19/AVERAGE('Verizon Balance Sheet'!E27:F27)</f>
        <v>1.4543587258177118</v>
      </c>
      <c r="E42" s="93">
        <f>'Verizon Income Statement'!F19/AVERAGE('Verizon Balance Sheet'!F27:G27)</f>
        <v>1.497159698619067</v>
      </c>
      <c r="F42" s="22"/>
    </row>
    <row r="43" spans="8:8">
      <c r="A43" s="88" t="s">
        <v>230</v>
      </c>
      <c r="B43" s="22"/>
      <c r="C43" s="22"/>
      <c r="D43" s="22"/>
      <c r="E43" s="22"/>
      <c r="F43" s="96"/>
    </row>
    <row r="45" spans="8:8">
      <c r="A45" s="97" t="s">
        <v>252</v>
      </c>
    </row>
    <row r="46" spans="8:8">
      <c r="A46" t="s">
        <v>253</v>
      </c>
      <c r="B46">
        <v>0.83</v>
      </c>
      <c r="C46">
        <v>0.91</v>
      </c>
    </row>
    <row r="47" spans="8:8">
      <c r="A47" t="s">
        <v>254</v>
      </c>
      <c r="B47">
        <v>0.79</v>
      </c>
      <c r="C47">
        <v>0.87</v>
      </c>
    </row>
  </sheetData>
  <pageMargins left="0.7" right="0.7" top="0.75" bottom="0.75" header="0.3" footer="0.3"/>
  <drawing r:id="rId1"/>
  <legacyDrawing r:id="rId2"/>
</worksheet>
</file>

<file path=xl/worksheets/sheet8.xml><?xml version="1.0" encoding="utf-8"?>
<worksheet xmlns:r="http://schemas.openxmlformats.org/officeDocument/2006/relationships" xmlns="http://schemas.openxmlformats.org/spreadsheetml/2006/main">
  <dimension ref="A1:I12"/>
  <sheetViews>
    <sheetView workbookViewId="0" zoomScale="125">
      <selection activeCell="E7" sqref="E7"/>
    </sheetView>
  </sheetViews>
  <sheetFormatPr defaultRowHeight="15.0"/>
  <cols>
    <col min="1" max="1" customWidth="1" width="24.0" style="0"/>
    <col min="2" max="2" customWidth="1" width="41.164063" style="0"/>
    <col min="3" max="3" customWidth="1" width="11.6640625" style="0"/>
    <col min="4" max="4" customWidth="1" width="11.6640625" style="0"/>
    <col min="257" max="16384" width="9" style="0" hidden="0"/>
  </cols>
  <sheetData>
    <row r="2" spans="8:8">
      <c r="A2" s="98" t="s">
        <v>231</v>
      </c>
      <c r="B2" s="22"/>
      <c r="C2" s="22" t="s">
        <v>232</v>
      </c>
      <c r="D2" s="22" t="s">
        <v>233</v>
      </c>
      <c r="E2" s="22"/>
      <c r="F2" s="22"/>
      <c r="G2" s="22"/>
    </row>
    <row r="3" spans="8:8">
      <c r="A3" s="22" t="s">
        <v>234</v>
      </c>
      <c r="B3" s="22" t="s">
        <v>235</v>
      </c>
      <c r="C3" s="99">
        <f>'AT&amp;T Balance Sheet'!C26/'AT&amp;T Balance Sheet'!C47</f>
        <v>0.7946626808492113</v>
      </c>
      <c r="D3" s="22">
        <v>0.84</v>
      </c>
      <c r="E3" s="22"/>
      <c r="F3" s="22"/>
      <c r="G3" s="22"/>
    </row>
    <row r="4" spans="8:8" ht="32.0">
      <c r="A4" s="22" t="s">
        <v>236</v>
      </c>
      <c r="B4" s="100" t="s">
        <v>237</v>
      </c>
      <c r="C4" s="99">
        <f>('AT&amp;T Balance Sheet'!C21+'AT&amp;T Balance Sheet'!C23)/'AT&amp;T Balance Sheet'!C47</f>
        <v>0.5045058118442629</v>
      </c>
      <c r="D4" s="22">
        <v>0.62</v>
      </c>
      <c r="E4" s="22"/>
      <c r="F4" s="22"/>
      <c r="G4" s="22"/>
    </row>
    <row r="6" spans="8:8">
      <c r="A6" s="98" t="s">
        <v>238</v>
      </c>
      <c r="B6" s="22"/>
      <c r="C6" s="22"/>
      <c r="D6" s="22"/>
      <c r="E6" s="22"/>
      <c r="F6" s="22"/>
      <c r="G6" s="22"/>
    </row>
    <row r="7" spans="8:8">
      <c r="A7" s="22" t="s">
        <v>239</v>
      </c>
      <c r="B7" s="22" t="s">
        <v>240</v>
      </c>
      <c r="C7" s="99">
        <f>('AT&amp;T Balance Sheet'!C74-'AT&amp;T Balance Sheet'!C73)/'AT&amp;T Balance Sheet'!C73</f>
        <v>1.7319272633632772</v>
      </c>
      <c r="D7" s="22">
        <v>3.64</v>
      </c>
      <c r="E7" s="22"/>
      <c r="F7" s="22"/>
      <c r="G7" s="22"/>
    </row>
    <row r="8" spans="8:8" ht="35.25" customHeight="1">
      <c r="A8" s="22" t="s">
        <v>241</v>
      </c>
      <c r="B8" s="100" t="s">
        <v>242</v>
      </c>
      <c r="C8" s="99">
        <f>('AT&amp;T Balance Sheet'!C42+'AT&amp;T Balance Sheet'!C48)/'AT&amp;T Balance Sheet'!C73</f>
        <v>0.8079223904840195</v>
      </c>
      <c r="D8" s="22">
        <v>1.77</v>
      </c>
      <c r="E8" s="22"/>
      <c r="F8" s="22"/>
      <c r="G8" s="22"/>
    </row>
    <row r="10" spans="8:8" ht="51.0">
      <c r="A10" s="101">
        <v>1.0</v>
      </c>
      <c r="B10" s="102" t="s">
        <v>243</v>
      </c>
      <c r="C10" s="103"/>
      <c r="D10" s="103"/>
      <c r="E10" s="103"/>
      <c r="F10" s="103"/>
      <c r="G10" s="103"/>
    </row>
    <row r="11" spans="8:8" ht="51.0">
      <c r="A11" s="101">
        <v>2.0</v>
      </c>
      <c r="B11" s="102" t="s">
        <v>244</v>
      </c>
      <c r="C11" s="103"/>
      <c r="D11" s="103"/>
      <c r="E11" s="103"/>
      <c r="F11" s="103"/>
      <c r="G11" s="103"/>
    </row>
    <row r="12" spans="8:8" ht="85.0">
      <c r="A12" s="101">
        <v>3.0</v>
      </c>
      <c r="B12" s="102" t="s">
        <v>245</v>
      </c>
      <c r="C12" s="103"/>
      <c r="D12" s="103"/>
      <c r="E12" s="103"/>
      <c r="F12" s="103"/>
      <c r="G12" s="103"/>
    </row>
  </sheetData>
  <mergeCells count="3">
    <mergeCell ref="C10:G10"/>
    <mergeCell ref="C11:G11"/>
    <mergeCell ref="C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TECNO LC7</dc:creator>
  <cp:lastModifiedBy>Nicole Baltazar</cp:lastModifiedBy>
  <dcterms:created xsi:type="dcterms:W3CDTF">2020-11-22T12:16:11Z</dcterms:created>
  <dcterms:modified xsi:type="dcterms:W3CDTF">2020-11-29T17:33:46Z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0x01010099375325D0D5454BB1732D241D0A7C7F</vt:lpwstr>
  </property>
</Properties>
</file>